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autoCompressPictures="0" defaultThemeVersion="124226"/>
  <bookViews>
    <workbookView xWindow="3780" yWindow="975" windowWidth="15600" windowHeight="1176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5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/>
  <c r="D86" i="4"/>
  <c r="J86" i="4" s="1"/>
  <c r="D87" i="4"/>
  <c r="J87" i="4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 s="1"/>
  <c r="D120" i="1"/>
  <c r="J120" i="1"/>
  <c r="D121" i="1"/>
  <c r="J121" i="1" s="1"/>
  <c r="D122" i="1"/>
  <c r="J122" i="1" s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 s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 s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 s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 s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 s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 s="1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52" i="1"/>
  <c r="J52" i="1" s="1"/>
  <c r="D53" i="1"/>
  <c r="J53" i="1" s="1"/>
  <c r="D54" i="1"/>
  <c r="J54" i="1" s="1"/>
  <c r="D55" i="1"/>
  <c r="J55" i="1" s="1"/>
  <c r="D56" i="1"/>
  <c r="J56" i="1"/>
  <c r="D57" i="1"/>
  <c r="J57" i="1" s="1"/>
  <c r="D58" i="1"/>
  <c r="J58" i="1" s="1"/>
  <c r="D59" i="1"/>
  <c r="J59" i="1" s="1"/>
  <c r="D60" i="1"/>
  <c r="J60" i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  <c r="P23" i="6"/>
  <c r="Q25" i="6"/>
  <c r="P22" i="6"/>
  <c r="P21" i="6"/>
  <c r="Q24" i="6"/>
  <c r="Q22" i="6"/>
  <c r="P25" i="6"/>
  <c r="Q23" i="6"/>
  <c r="P24" i="6"/>
  <c r="Q21" i="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<sst xmlns="http://schemas.openxmlformats.org/spreadsheetml/2006/main" count="3386" uniqueCount="903">
  <si>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</si>
  <si>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</si>
  <si>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</si>
  <si>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</si>
  <si>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</si>
  <si>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</si>
  <si>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</si>
  <si>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</si>
  <si>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</si>
  <si>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</si>
  <si>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</si>
  <si>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</si>
  <si>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</si>
  <si>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</si>
  <si>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</si>
  <si>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</si>
  <si>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</si>
  <si>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</si>
  <si>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</si>
  <si>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</si>
  <si>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</si>
  <si>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</si>
  <si>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</si>
  <si>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</si>
  <si>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</si>
  <si>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</si>
  <si>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</si>
  <si>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</si>
  <si>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</si>
  <si>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</si>
  <si>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</si>
  <si>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</si>
  <si>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</si>
  <si>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</si>
  <si>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</si>
  <si>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</si>
  <si>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</si>
  <si>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</si>
  <si>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</si>
  <si>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</si>
  <si>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</si>
  <si>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</si>
  <si>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</si>
  <si>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</si>
  <si>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</si>
  <si>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</si>
  <si>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</si>
  <si>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</si>
  <si>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</si>
  <si>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</si>
  <si>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</si>
  <si>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</si>
  <si>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</si>
  <si>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</si>
  <si>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</si>
  <si>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</si>
  <si>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</si>
  <si>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</si>
  <si>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</si>
  <si>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</si>
  <si>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</si>
  <si>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</si>
  <si>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</si>
  <si>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</si>
  <si>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</si>
  <si>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</si>
  <si>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</si>
  <si>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</si>
  <si>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</si>
  <si>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</si>
  <si>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</si>
  <si>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</si>
  <si>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</si>
  <si>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</si>
  <si>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</si>
  <si>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</si>
  <si>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</si>
  <si>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</si>
  <si>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</si>
  <si>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</si>
  <si>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</si>
  <si>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</si>
  <si>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</si>
  <si>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</si>
  <si>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</si>
  <si>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</si>
  <si>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</si>
  <si>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</si>
  <si>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</si>
  <si>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</si>
  <si>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</si>
  <si>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</si>
  <si>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</si>
  <si>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</si>
  <si>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</si>
  <si>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</si>
  <si>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</si>
  <si>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</si>
  <si>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</si>
  <si>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</si>
  <si>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</si>
  <si>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</si>
  <si>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</si>
  <si>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</si>
  <si>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</si>
  <si>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</si>
  <si>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</si>
  <si>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</si>
  <si>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</si>
  <si>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</si>
  <si>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</si>
  <si>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</si>
  <si>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</si>
  <si>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</si>
  <si>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</si>
  <si>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</si>
  <si>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</si>
  <si>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</si>
  <si>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</si>
  <si>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</si>
  <si>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</si>
  <si>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</si>
  <si>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</si>
  <si>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</si>
  <si>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</si>
  <si>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</si>
  <si>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</si>
  <si>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</si>
  <si>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</si>
  <si>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</si>
  <si>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</si>
  <si>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</si>
  <si>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</si>
  <si>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</si>
  <si>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</si>
  <si>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</si>
  <si>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</si>
  <si>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</si>
  <si>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</si>
  <si>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</si>
  <si>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</si>
  <si>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</si>
  <si>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</si>
  <si>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</si>
  <si>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</si>
  <si>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</si>
  <si>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</si>
  <si>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</si>
  <si>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</si>
  <si>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</si>
  <si>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</si>
  <si>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</si>
  <si>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</si>
  <si>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</si>
  <si>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</si>
  <si>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</si>
  <si>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</si>
  <si>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</si>
  <si>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</si>
  <si>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</si>
  <si>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</si>
  <si>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</si>
  <si>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</si>
  <si>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</si>
  <si>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</si>
  <si>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</si>
  <si>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</si>
  <si>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</si>
  <si>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</si>
  <si>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</si>
  <si>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</si>
  <si>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</si>
  <si>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</si>
  <si>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</si>
  <si>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</si>
  <si>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</si>
  <si>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</si>
  <si>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</si>
  <si>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</si>
  <si>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</si>
  <si>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</si>
  <si>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</si>
  <si>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</si>
  <si>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</si>
  <si>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</si>
  <si>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</si>
  <si>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</si>
  <si>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</si>
  <si>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</si>
  <si>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</si>
  <si>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</si>
  <si>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</si>
  <si>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</si>
  <si>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</si>
  <si>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</si>
  <si>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</si>
  <si>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</si>
  <si>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</si>
  <si>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</si>
  <si>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</si>
  <si>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</si>
  <si>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</si>
  <si>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</si>
  <si>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</si>
  <si>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</si>
  <si>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</si>
  <si>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</si>
  <si>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</si>
  <si>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</si>
  <si>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</si>
  <si>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</si>
  <si>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</si>
  <si>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</si>
  <si>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</si>
  <si>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</si>
  <si>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</si>
  <si>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</si>
  <si>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</si>
  <si>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</si>
  <si>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</si>
  <si>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</si>
  <si>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</si>
  <si>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</si>
  <si>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</si>
  <si>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</si>
  <si>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</si>
  <si>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</si>
  <si>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</si>
  <si>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</si>
  <si>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</si>
  <si>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</si>
  <si>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</si>
  <si>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</si>
  <si>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</si>
  <si>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</si>
  <si>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</si>
  <si>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</si>
  <si>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</si>
  <si>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</si>
  <si>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</si>
  <si>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</si>
  <si>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</si>
  <si>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</si>
  <si>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</si>
  <si>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</si>
  <si>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</si>
  <si>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</si>
  <si>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</si>
  <si>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</si>
  <si>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</si>
  <si>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</si>
  <si>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</si>
  <si>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</si>
  <si>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</si>
  <si>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</si>
  <si>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</si>
  <si>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</si>
  <si>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</si>
  <si>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</si>
  <si>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</si>
  <si>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</si>
  <si>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</si>
  <si>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</si>
  <si>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</si>
  <si>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</si>
  <si>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</si>
  <si>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</si>
  <si>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</si>
  <si>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</si>
  <si>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</si>
  <si>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</si>
  <si>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</si>
  <si>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</si>
  <si>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</si>
  <si>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</si>
  <si>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</si>
  <si>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</si>
  <si>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</si>
  <si>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</si>
  <si>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</si>
  <si>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</si>
  <si>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</si>
  <si>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</si>
  <si>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</si>
  <si>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</si>
  <si>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</si>
  <si>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</si>
  <si>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</si>
  <si>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</si>
  <si>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</si>
  <si>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</si>
  <si>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</si>
  <si>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</si>
  <si>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</si>
  <si>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</si>
  <si>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</si>
  <si>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</si>
  <si>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</si>
  <si>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</si>
  <si>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</si>
  <si>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</si>
  <si>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</si>
  <si>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</si>
  <si>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</si>
  <si>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</si>
  <si>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</si>
  <si>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</si>
  <si>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</si>
  <si>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</si>
  <si>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</si>
  <si>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</si>
  <si>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</si>
  <si>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</si>
  <si>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</si>
  <si>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</si>
  <si>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</si>
  <si>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</si>
  <si>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</si>
  <si>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</si>
  <si>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</si>
  <si>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</si>
  <si>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</si>
  <si>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</si>
  <si>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</si>
  <si>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</si>
  <si>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</si>
  <si>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</si>
  <si>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</si>
  <si>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</si>
  <si>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</si>
  <si>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</si>
  <si>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</si>
  <si>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</si>
  <si>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</si>
  <si>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</si>
  <si>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</si>
  <si>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</si>
  <si>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</si>
  <si>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</si>
  <si>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</si>
  <si>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</si>
  <si>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</si>
  <si>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</si>
  <si>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</si>
  <si>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</si>
  <si>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</si>
  <si>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</si>
  <si>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</si>
  <si>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</si>
  <si>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</si>
  <si>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</si>
  <si>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</si>
  <si>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</si>
  <si>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</si>
  <si>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</si>
  <si>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</si>
  <si>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</si>
  <si>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</si>
  <si>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</si>
  <si>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</si>
  <si>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</si>
  <si>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</si>
  <si>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</si>
  <si>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</si>
  <si>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</si>
  <si>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</si>
  <si>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</si>
  <si>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</si>
  <si>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</si>
  <si>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</si>
  <si>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</si>
  <si>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</si>
  <si>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</si>
  <si>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</si>
  <si>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</si>
  <si>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</si>
  <si>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</si>
  <si>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</si>
  <si>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</si>
  <si>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</si>
  <si>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</si>
  <si>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</si>
  <si>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</si>
  <si>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</si>
  <si>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</si>
  <si>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</si>
  <si>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</si>
  <si>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</si>
  <si>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</si>
  <si>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</si>
  <si>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</si>
  <si>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</si>
  <si>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</si>
  <si>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</si>
  <si>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</si>
  <si>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</si>
  <si>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</si>
  <si>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</si>
  <si>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</si>
  <si>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</si>
  <si>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</si>
  <si>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</si>
  <si>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</si>
  <si>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</si>
  <si>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</si>
  <si>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</si>
  <si>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</si>
  <si>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</si>
  <si>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</si>
  <si>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</si>
  <si>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</si>
  <si>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</si>
  <si>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</si>
  <si>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</si>
  <si>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</si>
  <si>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</si>
  <si>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</si>
  <si>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</si>
  <si>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</si>
  <si>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</si>
  <si>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</si>
  <si>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</si>
  <si>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</si>
  <si>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</si>
  <si>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</si>
  <si>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</si>
  <si>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</si>
  <si>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</si>
  <si>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</si>
  <si>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</si>
  <si>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</si>
  <si>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</si>
  <si>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</si>
  <si>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</si>
  <si>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</si>
  <si>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</si>
  <si>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</si>
  <si>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</si>
  <si>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</si>
  <si>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</si>
  <si>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</si>
  <si>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</si>
  <si>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</si>
  <si>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</si>
  <si>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</si>
  <si>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</si>
  <si>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</si>
  <si>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</si>
  <si>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</si>
  <si>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</si>
  <si>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</si>
  <si>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</si>
  <si>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</si>
  <si>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</si>
  <si>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</si>
  <si>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</si>
  <si>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</si>
  <si>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</si>
  <si>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</si>
  <si>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</si>
  <si>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</si>
  <si>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</si>
  <si>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</si>
  <si>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</si>
  <si>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</si>
  <si>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</si>
  <si>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</si>
  <si>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</si>
  <si>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</si>
  <si>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</si>
  <si>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</si>
  <si>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</si>
  <si>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</si>
  <si>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</si>
  <si>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</si>
  <si>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</si>
  <si>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</si>
  <si>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</si>
  <si>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</si>
  <si>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</si>
  <si>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</si>
  <si>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</si>
  <si>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</si>
  <si>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</si>
  <si>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</si>
  <si>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</si>
  <si>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</si>
  <si>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</si>
  <si>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</si>
  <si>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</si>
  <si>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</si>
  <si>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</si>
  <si>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</si>
  <si>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</si>
  <si>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</si>
  <si>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</si>
  <si>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</si>
  <si>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</si>
  <si>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</si>
  <si>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</si>
  <si>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</si>
  <si>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</si>
  <si>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</si>
  <si>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</si>
  <si>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</si>
  <si>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</si>
  <si>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</si>
  <si>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</si>
  <si>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</si>
  <si>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</si>
  <si>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</si>
  <si>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</si>
  <si>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</si>
  <si>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</si>
  <si>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</si>
  <si>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</si>
  <si>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</si>
  <si>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</si>
  <si>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</si>
  <si>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</si>
  <si>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</si>
  <si>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</si>
  <si>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</si>
  <si>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</si>
  <si>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</si>
  <si>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</si>
  <si>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</si>
  <si>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</si>
  <si>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</si>
  <si>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</si>
  <si>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</si>
  <si>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</si>
  <si>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</si>
  <si>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</si>
  <si>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</si>
  <si>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</si>
  <si>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</si>
  <si>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</si>
  <si>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</si>
  <si>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</si>
  <si>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</si>
  <si>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</si>
  <si>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</si>
  <si>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</si>
  <si>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</si>
  <si>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</si>
  <si>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</si>
  <si>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</si>
  <si>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</si>
  <si>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</si>
  <si>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</si>
  <si>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</si>
  <si>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</si>
  <si>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</si>
  <si>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</si>
  <si>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</si>
  <si>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</si>
  <si>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</si>
  <si>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</si>
  <si>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</si>
  <si>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</si>
  <si>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</si>
  <si>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</si>
  <si>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</si>
  <si>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</si>
  <si>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</si>
  <si>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</si>
  <si>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</si>
  <si>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</si>
  <si>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</si>
  <si>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</si>
  <si>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</si>
  <si>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</si>
  <si>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</si>
  <si>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</si>
  <si>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</si>
  <si>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</si>
  <si>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</si>
  <si>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</si>
  <si>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</si>
  <si>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</si>
  <si>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</si>
  <si>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</si>
  <si>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</si>
  <si>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</si>
  <si>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</si>
  <si>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</si>
  <si>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</si>
  <si>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</si>
  <si>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</si>
  <si>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</si>
  <si>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</si>
  <si>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</si>
  <si>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</si>
  <si>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</si>
  <si>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</si>
  <si>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</si>
  <si>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</si>
  <si>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</si>
  <si>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</si>
  <si>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</si>
  <si>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</si>
  <si>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</si>
  <si>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</si>
  <si>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</si>
  <si>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</si>
  <si>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</si>
  <si>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</si>
  <si>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</si>
  <si>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</si>
  <si>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</si>
  <si>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</si>
  <si>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</si>
  <si>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</si>
  <si>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</si>
  <si>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</si>
  <si>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</si>
  <si>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</si>
  <si>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</si>
  <si>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</si>
  <si>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</si>
  <si>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</si>
  <si>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</si>
  <si>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</si>
  <si>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</si>
  <si>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</si>
  <si>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</si>
  <si>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</si>
  <si>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</si>
  <si>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</si>
  <si>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</si>
  <si>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</si>
  <si>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</si>
  <si>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</si>
  <si>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</si>
  <si>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</si>
  <si>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</si>
  <si>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</si>
  <si>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</si>
  <si>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</si>
  <si>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</si>
  <si>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</si>
  <si>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</si>
  <si>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</si>
  <si>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</si>
  <si>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</si>
  <si>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</si>
  <si>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</si>
  <si>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</si>
  <si>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</si>
  <si>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</si>
  <si>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</si>
  <si>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</si>
  <si>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</si>
  <si>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</si>
  <si>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</si>
  <si>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</si>
  <si>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</si>
  <si>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</si>
  <si>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</si>
  <si>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</si>
  <si>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</si>
  <si>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</si>
  <si>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</si>
  <si>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</si>
  <si>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</si>
  <si>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</si>
  <si>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</si>
  <si>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</si>
  <si>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</si>
  <si>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</si>
  <si>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</si>
  <si>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</si>
  <si>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</si>
  <si>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</si>
  <si>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</si>
  <si>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</si>
  <si>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</si>
  <si>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</si>
  <si>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</si>
  <si>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</si>
  <si>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</si>
  <si>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</si>
  <si>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</si>
  <si>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</si>
  <si>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</si>
  <si>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</si>
  <si>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</si>
  <si>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</si>
  <si>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</si>
  <si>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</si>
  <si>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</si>
  <si>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</si>
  <si>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</si>
  <si>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</si>
  <si>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</si>
  <si>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</si>
  <si>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</si>
  <si>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</si>
  <si>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</si>
  <si>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</si>
  <si>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</si>
  <si>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</si>
  <si>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</si>
  <si>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</si>
  <si>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</si>
  <si>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</si>
  <si>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</si>
  <si>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</si>
  <si>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</si>
  <si>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</si>
  <si>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</si>
  <si>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</si>
  <si>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</si>
  <si>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</si>
  <si>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</si>
  <si>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</si>
  <si>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</si>
  <si>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</si>
  <si>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</si>
  <si>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</si>
  <si>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</si>
  <si>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</si>
  <si>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</si>
  <si>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</si>
  <si>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</si>
  <si>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</si>
  <si>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</si>
  <si>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</si>
  <si>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</si>
  <si>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</si>
  <si>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</si>
  <si>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</si>
  <si>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</si>
  <si>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</si>
  <si>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</si>
  <si>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</si>
  <si>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</si>
  <si>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</si>
  <si>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</si>
  <si>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</si>
  <si>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</si>
  <si>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</si>
  <si>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</si>
  <si>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</si>
  <si>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</si>
  <si>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</si>
  <si>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</si>
  <si>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</si>
  <si>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</si>
  <si>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</si>
  <si>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</si>
  <si>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</si>
  <si>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</si>
  <si>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</si>
  <si>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</si>
  <si>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</si>
  <si>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</si>
  <si>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</si>
  <si>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</si>
  <si>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</si>
  <si>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</si>
  <si>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</si>
  <si>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</si>
  <si>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</si>
  <si>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</si>
  <si>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</si>
  <si>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</si>
  <si>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</si>
  <si>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</si>
  <si>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</si>
  <si>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</si>
  <si>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</si>
  <si>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</si>
  <si>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</si>
  <si>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</si>
  <si>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</si>
  <si>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</si>
  <si>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</si>
  <si>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</si>
  <si>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</si>
  <si>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</si>
  <si>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</si>
  <si>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</si>
  <si>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</si>
  <si>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</si>
  <si>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</si>
  <si>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</si>
  <si>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</si>
  <si>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</si>
  <si>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</si>
  <si>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</si>
  <si>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</si>
  <si>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</si>
  <si>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</si>
  <si>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</si>
  <si>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</si>
  <si>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</si>
  <si>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</si>
  <si>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</si>
  <si>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</si>
  <si>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</si>
  <si>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</si>
  <si>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</si>
  <si>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</si>
  <si>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</si>
  <si>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</si>
  <si>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</si>
  <si>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</si>
  <si>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</si>
  <si>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</si>
  <si>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</si>
  <si>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</si>
  <si>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</si>
  <si>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</si>
  <si>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</si>
  <si>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</si>
  <si>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</si>
  <si>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</si>
  <si>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</si>
  <si>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</si>
  <si>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</si>
  <si>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</si>
  <si>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</si>
  <si>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</si>
  <si>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</si>
  <si>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</si>
  <si>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</si>
  <si>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</si>
  <si>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</si>
  <si>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</si>
  <si>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</si>
  <si>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</si>
  <si>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</si>
  <si>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</si>
  <si>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</si>
  <si>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</si>
  <si>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</si>
  <si>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</si>
  <si>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</si>
  <si>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</si>
  <si>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</si>
  <si>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</si>
  <si>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</si>
  <si>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</si>
  <si>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</si>
  <si>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</si>
  <si>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</si>
  <si>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</si>
  <si>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</si>
  <si>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</si>
  <si>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</si>
  <si>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</si>
  <si>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</si>
  <si>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</si>
  <si>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</si>
  <si>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</si>
  <si>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</si>
  <si>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</si>
  <si>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</si>
  <si>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</si>
  <si>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</si>
  <si>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</si>
  <si>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</si>
  <si>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</si>
  <si>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</si>
  <si>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</si>
  <si>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</si>
  <si>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</si>
  <si>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</si>
  <si>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</si>
  <si>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</si>
  <si>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</si>
  <si>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</si>
  <si>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</si>
  <si>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</si>
  <si>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</si>
  <si>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</si>
  <si>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</si>
  <si>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</si>
  <si>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</si>
  <si>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</si>
  <si>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solid</t>
  </si>
  <si>
    <t>oxide</t>
  </si>
  <si>
    <t>Sample ID</t>
  </si>
  <si>
    <t>Description</t>
  </si>
  <si>
    <t>#3702</t>
  </si>
  <si>
    <t>#11-2</t>
  </si>
  <si>
    <t>2000 ppm 242Pu(IV) on montmorillonite, pH 6</t>
  </si>
  <si>
    <t>2000 ppm 242Pu(IV) on hematite, pH 6</t>
  </si>
  <si>
    <t>2000 ppm 242Pu(IV) on silica, pH 6</t>
  </si>
  <si>
    <t>2000 ppm 242Pu(V) on paper</t>
  </si>
  <si>
    <t>2000 ppm 242Pu(VI) on paper</t>
  </si>
  <si>
    <t>2000 ppm 242Pu(IV) on paper</t>
  </si>
  <si>
    <t>For some reason the Activity column would not populate in these cells so they were skipped.</t>
  </si>
  <si>
    <t>1/23/2013</t>
  </si>
  <si>
    <t>Pu238</t>
  </si>
  <si>
    <t>Pu239</t>
  </si>
  <si>
    <t>Pu240</t>
  </si>
  <si>
    <t>Pu241</t>
  </si>
  <si>
    <t>Pu242</t>
  </si>
  <si>
    <t xml:space="preserve">Isotope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</si>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</sst>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ian A. Powell" refreshedDate="41303.58237673611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 containsMixedTypes="1" containsNumber="1" containsInteger="1" minValue="1" maxValue="7" count="9">
        <n v="1"/>
        <n v="2"/>
        <n v="3"/>
        <n v="4"/>
        <n v="5"/>
        <s v="For some reason the Activity column would not populate in these cells so they were skipped."/>
        <m/>
        <n v="6"/>
        <n v="7" u="1"/>
      </sharedItems>
    </cacheField>
    <cacheField name="Nuclide" numFmtId="0">
      <sharedItems containsBlank="1" count="23">
        <s v="Pu-238"/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6.8719828787316262E-9" maxValue="1.9992374235869935E-4"/>
    </cacheField>
    <cacheField name="Activity (Bq)" numFmtId="11">
      <sharedItems containsBlank="1" containsMixedTypes="1" containsNumber="1" minValue="21.98995352804776" maxValue="55820.38403603131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5.9432306832561511E-10" maxValue="1.5086590280008465E-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6.8719828787316262E-9"/>
    <n v="4347.9035673734998"/>
    <s v="solid"/>
    <s v="oxide"/>
    <n v="30"/>
    <s v="1b"/>
    <n v="1"/>
    <n v="1.175109072263108E-7"/>
  </r>
  <r>
    <x v="0"/>
    <x v="1"/>
    <n v="9.5550332528233941E-9"/>
    <n v="21.98995352804776"/>
    <s v="solid"/>
    <s v="oxide"/>
    <n v="30"/>
    <s v="1b"/>
    <n v="1"/>
    <n v="5.9432306832561511E-10"/>
  </r>
  <r>
    <x v="0"/>
    <x v="2"/>
    <n v="3.9383288065969919E-8"/>
    <n v="332.23741812452221"/>
    <s v="solid"/>
    <s v="oxide"/>
    <n v="30"/>
    <s v="1b"/>
    <n v="1"/>
    <n v="8.9793896790411415E-9"/>
  </r>
  <r>
    <x v="0"/>
    <x v="3"/>
    <n v="1.4647175029134433E-8"/>
    <n v="55820.384036031319"/>
    <s v="solid"/>
    <s v="oxide"/>
    <n v="30"/>
    <s v="1b"/>
    <n v="1"/>
    <n v="1.5086590280008465E-6"/>
  </r>
  <r>
    <x v="0"/>
    <x v="4"/>
    <n v="1.9992374235869935E-4"/>
    <n v="29070.911376378477"/>
    <s v="solid"/>
    <s v="oxide"/>
    <n v="30"/>
    <s v="1b"/>
    <n v="1"/>
    <n v="7.8570030746968856E-7"/>
  </r>
  <r>
    <x v="1"/>
    <x v="0"/>
    <n v="6.8719828787316262E-9"/>
    <n v="4347.9035673734998"/>
    <s v="solid"/>
    <s v="oxide"/>
    <n v="30"/>
    <s v="1b"/>
    <n v="1"/>
    <n v="1.175109072263108E-7"/>
  </r>
  <r>
    <x v="1"/>
    <x v="1"/>
    <n v="9.5550332528233941E-9"/>
    <n v="21.98995352804776"/>
    <s v="solid"/>
    <s v="oxide"/>
    <n v="30"/>
    <s v="1b"/>
    <n v="1"/>
    <n v="5.9432306832561511E-10"/>
  </r>
  <r>
    <x v="1"/>
    <x v="2"/>
    <n v="3.9383288065969919E-8"/>
    <n v="332.23741812452221"/>
    <s v="solid"/>
    <s v="oxide"/>
    <n v="30"/>
    <s v="1b"/>
    <n v="1"/>
    <n v="8.9793896790411415E-9"/>
  </r>
  <r>
    <x v="1"/>
    <x v="3"/>
    <n v="1.4647175029134433E-8"/>
    <n v="55820.384036031319"/>
    <s v="solid"/>
    <s v="oxide"/>
    <n v="30"/>
    <s v="1b"/>
    <n v="1"/>
    <n v="1.5086590280008465E-6"/>
  </r>
  <r>
    <x v="1"/>
    <x v="4"/>
    <n v="1.9992374235869935E-4"/>
    <n v="29070.911376378477"/>
    <s v="solid"/>
    <s v="oxide"/>
    <n v="30"/>
    <s v="1b"/>
    <n v="1"/>
    <n v="7.8570030746968856E-7"/>
  </r>
  <r>
    <x v="2"/>
    <x v="0"/>
    <n v="6.8719828787316262E-9"/>
    <n v="4347.9035673734998"/>
    <s v="solid"/>
    <s v="oxide"/>
    <n v="30"/>
    <s v="1b"/>
    <n v="1"/>
    <n v="1.175109072263108E-7"/>
  </r>
  <r>
    <x v="2"/>
    <x v="1"/>
    <n v="9.5550332528233941E-9"/>
    <n v="21.98995352804776"/>
    <s v="solid"/>
    <s v="oxide"/>
    <n v="30"/>
    <s v="1b"/>
    <n v="1"/>
    <n v="5.9432306832561511E-10"/>
  </r>
  <r>
    <x v="2"/>
    <x v="2"/>
    <n v="3.9383288065969919E-8"/>
    <n v="332.23741812452221"/>
    <s v="solid"/>
    <s v="oxide"/>
    <n v="30"/>
    <s v="1b"/>
    <n v="1"/>
    <n v="8.9793896790411415E-9"/>
  </r>
  <r>
    <x v="2"/>
    <x v="3"/>
    <n v="1.4647175029134433E-8"/>
    <n v="55820.384036031319"/>
    <s v="solid"/>
    <s v="oxide"/>
    <n v="30"/>
    <s v="1b"/>
    <n v="1"/>
    <n v="1.5086590280008465E-6"/>
  </r>
  <r>
    <x v="2"/>
    <x v="4"/>
    <n v="1.9992374235869935E-4"/>
    <n v="29070.911376378477"/>
    <s v="solid"/>
    <s v="oxide"/>
    <n v="30"/>
    <s v="1b"/>
    <n v="1"/>
    <n v="7.8570030746968856E-7"/>
  </r>
  <r>
    <x v="3"/>
    <x v="0"/>
    <n v="6.8719828787316262E-9"/>
    <n v="4347.9035673734998"/>
    <s v="solid"/>
    <s v="oxide"/>
    <n v="30"/>
    <s v="1b"/>
    <n v="1"/>
    <n v="1.175109072263108E-7"/>
  </r>
  <r>
    <x v="3"/>
    <x v="1"/>
    <n v="9.5550332528233941E-9"/>
    <n v="21.98995352804776"/>
    <s v="solid"/>
    <s v="oxide"/>
    <n v="30"/>
    <s v="1b"/>
    <n v="1"/>
    <n v="5.9432306832561511E-10"/>
  </r>
  <r>
    <x v="3"/>
    <x v="2"/>
    <n v="3.9383288065969919E-8"/>
    <n v="332.23741812452221"/>
    <s v="solid"/>
    <s v="oxide"/>
    <n v="30"/>
    <s v="1b"/>
    <n v="1"/>
    <n v="8.9793896790411415E-9"/>
  </r>
  <r>
    <x v="3"/>
    <x v="3"/>
    <n v="1.4647175029134433E-8"/>
    <n v="55820.384036031319"/>
    <s v="solid"/>
    <s v="oxide"/>
    <n v="30"/>
    <s v="1b"/>
    <n v="1"/>
    <n v="1.5086590280008465E-6"/>
  </r>
  <r>
    <x v="3"/>
    <x v="4"/>
    <n v="1.9992374235869935E-4"/>
    <n v="29070.911376378477"/>
    <s v="solid"/>
    <s v="oxide"/>
    <n v="30"/>
    <s v="1b"/>
    <n v="1"/>
    <n v="7.8570030746968856E-7"/>
  </r>
  <r>
    <x v="4"/>
    <x v="0"/>
    <n v="6.8719828787316262E-9"/>
    <n v="4347.9035673734998"/>
    <s v="solid"/>
    <s v="oxide"/>
    <n v="30"/>
    <s v="1b"/>
    <n v="1"/>
    <n v="1.175109072263108E-7"/>
  </r>
  <r>
    <x v="4"/>
    <x v="1"/>
    <n v="9.5550332528233941E-9"/>
    <n v="21.98995352804776"/>
    <s v="solid"/>
    <s v="oxide"/>
    <n v="30"/>
    <s v="1b"/>
    <n v="1"/>
    <n v="5.9432306832561511E-10"/>
  </r>
  <r>
    <x v="5"/>
    <x v="5"/>
    <m/>
    <m/>
    <m/>
    <m/>
    <m/>
    <m/>
    <m/>
    <m/>
  </r>
  <r>
    <x v="6"/>
    <x v="5"/>
    <m/>
    <m/>
    <m/>
    <m/>
    <m/>
    <m/>
    <m/>
    <m/>
  </r>
  <r>
    <x v="6"/>
    <x v="5"/>
    <m/>
    <m/>
    <m/>
    <m/>
    <m/>
    <m/>
    <m/>
    <m/>
  </r>
  <r>
    <x v="6"/>
    <x v="5"/>
    <m/>
    <m/>
    <m/>
    <m/>
    <m/>
    <m/>
    <m/>
    <m/>
  </r>
  <r>
    <x v="6"/>
    <x v="5"/>
    <m/>
    <m/>
    <m/>
    <m/>
    <m/>
    <m/>
    <m/>
    <m/>
  </r>
  <r>
    <x v="6"/>
    <x v="5"/>
    <m/>
    <m/>
    <m/>
    <m/>
    <m/>
    <m/>
    <m/>
    <m/>
  </r>
  <r>
    <x v="6"/>
    <x v="5"/>
    <m/>
    <s v=""/>
    <m/>
    <m/>
    <m/>
    <m/>
    <m/>
    <s v=""/>
  </r>
  <r>
    <x v="6"/>
    <x v="5"/>
    <m/>
    <s v=""/>
    <m/>
    <m/>
    <m/>
    <m/>
    <m/>
    <s v=""/>
  </r>
  <r>
    <x v="4"/>
    <x v="2"/>
    <n v="3.9383288065969919E-8"/>
    <n v="332.23741812452221"/>
    <s v="solid"/>
    <s v="oxide"/>
    <n v="30"/>
    <s v="1b"/>
    <n v="1"/>
    <n v="8.9793896790411415E-9"/>
  </r>
  <r>
    <x v="4"/>
    <x v="3"/>
    <n v="1.4647175029134433E-8"/>
    <n v="55820.384036031319"/>
    <s v="solid"/>
    <s v="oxide"/>
    <n v="30"/>
    <s v="1b"/>
    <n v="1"/>
    <n v="1.5086590280008465E-6"/>
  </r>
  <r>
    <x v="4"/>
    <x v="4"/>
    <n v="1.9992374235869935E-4"/>
    <n v="29070.911376378477"/>
    <s v="solid"/>
    <s v="oxide"/>
    <n v="30"/>
    <s v="1b"/>
    <n v="1"/>
    <n v="7.8570030746968856E-7"/>
  </r>
  <r>
    <x v="7"/>
    <x v="0"/>
    <n v="6.8719828787316262E-9"/>
    <n v="4347.9035673734998"/>
    <s v="solid"/>
    <s v="oxide"/>
    <n v="30"/>
    <s v="1b"/>
    <n v="1"/>
    <n v="1.175109072263108E-7"/>
  </r>
  <r>
    <x v="7"/>
    <x v="1"/>
    <n v="9.5550332528233941E-9"/>
    <n v="21.98995352804776"/>
    <s v="solid"/>
    <s v="oxide"/>
    <n v="30"/>
    <s v="1b"/>
    <n v="1"/>
    <n v="5.9432306832561511E-10"/>
  </r>
  <r>
    <x v="7"/>
    <x v="2"/>
    <n v="3.9383288065969919E-8"/>
    <n v="332.23741812452221"/>
    <s v="solid"/>
    <s v="oxide"/>
    <n v="30"/>
    <s v="1b"/>
    <n v="1"/>
    <n v="8.9793896790411415E-9"/>
  </r>
  <r>
    <x v="7"/>
    <x v="3"/>
    <n v="1.4647175029134433E-8"/>
    <n v="55820.384036031319"/>
    <s v="solid"/>
    <s v="oxide"/>
    <n v="30"/>
    <s v="1b"/>
    <n v="1"/>
    <n v="1.5086590280008465E-6"/>
  </r>
  <r>
    <x v="7"/>
    <x v="4"/>
    <n v="1.9992374235869935E-4"/>
    <n v="29070.911376378477"/>
    <s v="solid"/>
    <s v="oxide"/>
    <n v="30"/>
    <s v="1b"/>
    <n v="1"/>
    <n v="7.8570030746968856E-7"/>
  </r>
  <r>
    <x v="6"/>
    <x v="5"/>
    <m/>
    <s v=""/>
    <s v="solid"/>
    <s v="oxide"/>
    <n v="30"/>
    <s v="1b"/>
    <n v="1"/>
    <s v=""/>
  </r>
  <r>
    <x v="6"/>
    <x v="5"/>
    <m/>
    <s v=""/>
    <s v="solid"/>
    <s v="oxide"/>
    <n v="30"/>
    <s v="1b"/>
    <n v="1"/>
    <s v=""/>
  </r>
  <r>
    <x v="6"/>
    <x v="5"/>
    <m/>
    <s v=""/>
    <s v="solid"/>
    <s v="oxide"/>
    <n v="30"/>
    <s v="1b"/>
    <n v="1"/>
    <s v=""/>
  </r>
  <r>
    <x v="6"/>
    <x v="5"/>
    <m/>
    <s v=""/>
    <s v="solid"/>
    <s v="oxide"/>
    <n v="37"/>
    <s v="1b"/>
    <n v="1"/>
    <s v=""/>
  </r>
  <r>
    <x v="6"/>
    <x v="5"/>
    <m/>
    <s v=""/>
    <s v="solid"/>
    <s v="oxide"/>
    <n v="30"/>
    <s v="1b"/>
    <n v="1"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  <r>
    <x v="6"/>
    <x v="5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43" firstHeaderRow="1" firstDataRow="2" firstDataCol="1"/>
  <pivotFields count="10">
    <pivotField axis="axisRow" showAll="0">
      <items count="10">
        <item x="6"/>
        <item x="0"/>
        <item x="1"/>
        <item x="2"/>
        <item x="3"/>
        <item x="4"/>
        <item x="7"/>
        <item x="5"/>
        <item m="1" x="8"/>
        <item t="default"/>
      </items>
    </pivotField>
    <pivotField axis="axisRow" showAll="0">
      <items count="24">
        <item m="1" x="21"/>
        <item m="1" x="22"/>
        <item m="1" x="19"/>
        <item m="1" x="20"/>
        <item m="1" x="8"/>
        <item m="1" x="12"/>
        <item m="1" x="17"/>
        <item m="1" x="18"/>
        <item m="1" x="6"/>
        <item m="1" x="15"/>
        <item m="1" x="11"/>
        <item x="0"/>
        <item x="1"/>
        <item x="2"/>
        <item x="3"/>
        <item x="4"/>
        <item m="1" x="10"/>
        <item m="1" x="13"/>
        <item m="1" x="14"/>
        <item m="1" x="7"/>
        <item m="1" x="16"/>
        <item x="5"/>
        <item m="1" x="9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39">
    <i>
      <x v="11"/>
    </i>
    <i r="1">
      <x v="1"/>
    </i>
    <i r="1">
      <x v="2"/>
    </i>
    <i r="1">
      <x v="3"/>
    </i>
    <i r="1">
      <x v="4"/>
    </i>
    <i r="1">
      <x v="5"/>
    </i>
    <i r="1">
      <x v="6"/>
    </i>
    <i>
      <x v="12"/>
    </i>
    <i r="1">
      <x v="1"/>
    </i>
    <i r="1">
      <x v="2"/>
    </i>
    <i r="1">
      <x v="3"/>
    </i>
    <i r="1">
      <x v="4"/>
    </i>
    <i r="1">
      <x v="5"/>
    </i>
    <i r="1">
      <x v="6"/>
    </i>
    <i>
      <x v="13"/>
    </i>
    <i r="1">
      <x v="1"/>
    </i>
    <i r="1">
      <x v="2"/>
    </i>
    <i r="1">
      <x v="3"/>
    </i>
    <i r="1">
      <x v="4"/>
    </i>
    <i r="1">
      <x v="5"/>
    </i>
    <i r="1">
      <x v="6"/>
    </i>
    <i>
      <x v="14"/>
    </i>
    <i r="1">
      <x v="1"/>
    </i>
    <i r="1">
      <x v="2"/>
    </i>
    <i r="1">
      <x v="3"/>
    </i>
    <i r="1">
      <x v="4"/>
    </i>
    <i r="1">
      <x v="5"/>
    </i>
    <i r="1">
      <x v="6"/>
    </i>
    <i>
      <x v="15"/>
    </i>
    <i r="1">
      <x v="1"/>
    </i>
    <i r="1">
      <x v="2"/>
    </i>
    <i r="1">
      <x v="3"/>
    </i>
    <i r="1">
      <x v="4"/>
    </i>
    <i r="1">
      <x v="5"/>
    </i>
    <i r="1">
      <x v="6"/>
    </i>
    <i>
      <x v="21"/>
    </i>
    <i r="1">
      <x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zoomScale="85" zoomScaleNormal="85" zoomScalePageLayoutView="85" workbookViewId="0">
      <pane ySplit="23" topLeftCell="A58" activePane="bottomLeft" state="frozenSplit"/>
      <selection activeCell="C5" sqref="C5"/>
      <selection pane="bottomLeft" activeCell="F14" sqref="F14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7" x14ac:dyDescent="0.25">
      <c r="A1" s="9" t="s">
        <v>17</v>
      </c>
      <c r="B1" s="9" t="s">
        <v>18</v>
      </c>
    </row>
    <row r="2" spans="1:7" x14ac:dyDescent="0.25">
      <c r="A2" s="17" t="s">
        <v>8</v>
      </c>
      <c r="B2" s="11" t="s">
        <v>873</v>
      </c>
    </row>
    <row r="3" spans="1:7" x14ac:dyDescent="0.25">
      <c r="A3" s="17" t="s">
        <v>9</v>
      </c>
      <c r="B3" s="11" t="s">
        <v>874</v>
      </c>
      <c r="F3" s="10" t="s">
        <v>884</v>
      </c>
      <c r="G3" s="10" t="s">
        <v>885</v>
      </c>
    </row>
    <row r="4" spans="1:7" x14ac:dyDescent="0.25">
      <c r="A4" s="17" t="s">
        <v>12</v>
      </c>
      <c r="B4" s="11" t="s">
        <v>875</v>
      </c>
      <c r="F4" s="10">
        <v>1</v>
      </c>
      <c r="G4" s="42" t="s">
        <v>889</v>
      </c>
    </row>
    <row r="5" spans="1:7" x14ac:dyDescent="0.25">
      <c r="A5" s="17" t="s">
        <v>10</v>
      </c>
      <c r="B5" s="11" t="s">
        <v>876</v>
      </c>
      <c r="F5" s="10">
        <v>2</v>
      </c>
      <c r="G5" s="42" t="s">
        <v>890</v>
      </c>
    </row>
    <row r="6" spans="1:7" x14ac:dyDescent="0.25">
      <c r="A6" s="17" t="s">
        <v>11</v>
      </c>
      <c r="B6" s="11"/>
      <c r="F6" s="10">
        <v>3</v>
      </c>
      <c r="G6" s="42" t="s">
        <v>893</v>
      </c>
    </row>
    <row r="7" spans="1:7" x14ac:dyDescent="0.25">
      <c r="A7" s="17" t="s">
        <v>872</v>
      </c>
      <c r="B7" s="11" t="s">
        <v>877</v>
      </c>
      <c r="F7" s="10">
        <v>4</v>
      </c>
      <c r="G7" s="42" t="s">
        <v>891</v>
      </c>
    </row>
    <row r="8" spans="1:7" x14ac:dyDescent="0.25">
      <c r="A8" s="17" t="s">
        <v>13</v>
      </c>
      <c r="B8" s="11" t="s">
        <v>878</v>
      </c>
      <c r="F8" s="10">
        <v>5</v>
      </c>
      <c r="G8" s="42" t="s">
        <v>892</v>
      </c>
    </row>
    <row r="9" spans="1:7" x14ac:dyDescent="0.25">
      <c r="A9" s="17" t="s">
        <v>14</v>
      </c>
      <c r="B9" s="11" t="s">
        <v>879</v>
      </c>
      <c r="F9" s="10">
        <v>6</v>
      </c>
      <c r="G9" s="42" t="s">
        <v>888</v>
      </c>
    </row>
    <row r="10" spans="1:7" x14ac:dyDescent="0.25">
      <c r="A10" s="17" t="s">
        <v>15</v>
      </c>
      <c r="B10" s="11">
        <v>29670</v>
      </c>
      <c r="G10" s="42"/>
    </row>
    <row r="11" spans="1:7" x14ac:dyDescent="0.25">
      <c r="A11" s="17" t="s">
        <v>809</v>
      </c>
      <c r="B11" s="11" t="s">
        <v>880</v>
      </c>
      <c r="G11" s="42"/>
    </row>
    <row r="12" spans="1:7" x14ac:dyDescent="0.25">
      <c r="A12" s="17" t="s">
        <v>26</v>
      </c>
      <c r="B12" s="22" t="s">
        <v>881</v>
      </c>
      <c r="G12" s="41"/>
    </row>
    <row r="13" spans="1:7" x14ac:dyDescent="0.25">
      <c r="A13" s="17" t="s">
        <v>838</v>
      </c>
      <c r="B13" s="43" t="s">
        <v>886</v>
      </c>
    </row>
    <row r="14" spans="1:7" x14ac:dyDescent="0.25">
      <c r="A14" s="17" t="s">
        <v>16</v>
      </c>
      <c r="B14" s="29" t="s">
        <v>895</v>
      </c>
    </row>
    <row r="15" spans="1:7" x14ac:dyDescent="0.25">
      <c r="A15" s="17" t="s">
        <v>41</v>
      </c>
      <c r="B15" s="12" t="s">
        <v>887</v>
      </c>
      <c r="C15" s="9" t="s">
        <v>853</v>
      </c>
      <c r="G15" s="44"/>
    </row>
    <row r="16" spans="1:7" x14ac:dyDescent="0.25">
      <c r="A16" s="17" t="s">
        <v>40</v>
      </c>
      <c r="B16" s="13">
        <v>41304</v>
      </c>
      <c r="C16" s="9" t="s">
        <v>853</v>
      </c>
      <c r="G16" s="44"/>
    </row>
    <row r="17" spans="1:34" x14ac:dyDescent="0.25">
      <c r="A17" s="17" t="s">
        <v>811</v>
      </c>
      <c r="B17" s="40">
        <v>41306</v>
      </c>
      <c r="C17" s="9" t="s">
        <v>852</v>
      </c>
      <c r="G17" s="44"/>
    </row>
    <row r="18" spans="1:34" x14ac:dyDescent="0.25">
      <c r="A18" s="17" t="s">
        <v>42</v>
      </c>
      <c r="B18" s="11"/>
      <c r="C18" s="9" t="s">
        <v>43</v>
      </c>
      <c r="G18" s="44"/>
    </row>
    <row r="19" spans="1:34" x14ac:dyDescent="0.25">
      <c r="A19" s="17" t="s">
        <v>807</v>
      </c>
      <c r="B19" s="11">
        <v>1</v>
      </c>
      <c r="C19" s="9" t="s">
        <v>43</v>
      </c>
      <c r="G19" s="44"/>
    </row>
    <row r="20" spans="1:34" x14ac:dyDescent="0.25">
      <c r="A20" s="17" t="s">
        <v>808</v>
      </c>
      <c r="B20" s="39">
        <v>2</v>
      </c>
      <c r="G20" s="44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837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 x14ac:dyDescent="0.25">
      <c r="A24" s="9">
        <v>1</v>
      </c>
      <c r="B24" s="9" t="s">
        <v>533</v>
      </c>
      <c r="C24" s="10">
        <v>6.8719828787316262E-9</v>
      </c>
      <c r="D24" s="31">
        <f>IF(Table5[[#This Row],[Mass (g)]]="","",Table5[[#This Row],[Mass (g)]]*VLOOKUP(Table5[[#This Row],[Nuclide]],Doedata,4)*37000000000)</f>
        <v>4347.9035673734998</v>
      </c>
      <c r="E24" s="10" t="s">
        <v>882</v>
      </c>
      <c r="F24" s="10" t="s">
        <v>883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1.175109072263108E-7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>
        <v>1</v>
      </c>
      <c r="B25" s="9" t="s">
        <v>534</v>
      </c>
      <c r="C25" s="10">
        <v>9.5550332528233941E-9</v>
      </c>
      <c r="D25" s="31">
        <f>IF(Table5[[#This Row],[Mass (g)]]="","",Table5[[#This Row],[Mass (g)]]*VLOOKUP(Table5[[#This Row],[Nuclide]],Doedata,4)*37000000000)</f>
        <v>21.98995352804776</v>
      </c>
      <c r="E25" s="10" t="s">
        <v>882</v>
      </c>
      <c r="F25" s="10" t="s">
        <v>883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5.9432306832561511E-10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>
        <v>1</v>
      </c>
      <c r="B26" s="9" t="s">
        <v>535</v>
      </c>
      <c r="C26" s="10">
        <v>3.9383288065969919E-8</v>
      </c>
      <c r="D26" s="31">
        <f>IF(Table5[[#This Row],[Mass (g)]]="","",Table5[[#This Row],[Mass (g)]]*VLOOKUP(Table5[[#This Row],[Nuclide]],Doedata,4)*37000000000)</f>
        <v>332.23741812452221</v>
      </c>
      <c r="E26" s="10" t="s">
        <v>882</v>
      </c>
      <c r="F26" s="10" t="s">
        <v>883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8.9793896790411415E-9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>
        <v>1</v>
      </c>
      <c r="B27" s="9" t="s">
        <v>536</v>
      </c>
      <c r="C27" s="10">
        <v>1.4647175029134433E-8</v>
      </c>
      <c r="D27" s="31">
        <f>IF(Table5[[#This Row],[Mass (g)]]="","",Table5[[#This Row],[Mass (g)]]*VLOOKUP(Table5[[#This Row],[Nuclide]],Doedata,4)*37000000000)</f>
        <v>55820.384036031319</v>
      </c>
      <c r="E27" s="10" t="s">
        <v>882</v>
      </c>
      <c r="F27" s="10" t="s">
        <v>883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1.5086590280008465E-6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>
        <v>1</v>
      </c>
      <c r="B28" s="9" t="s">
        <v>537</v>
      </c>
      <c r="C28" s="10">
        <v>1.9992374235869935E-4</v>
      </c>
      <c r="D28" s="31">
        <f>IF(Table5[[#This Row],[Mass (g)]]="","",Table5[[#This Row],[Mass (g)]]*VLOOKUP(Table5[[#This Row],[Nuclide]],Doedata,4)*37000000000)</f>
        <v>29070.911376378477</v>
      </c>
      <c r="E28" s="10" t="s">
        <v>882</v>
      </c>
      <c r="F28" s="10" t="s">
        <v>883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7.8570030746968856E-7</v>
      </c>
      <c r="AD28" s="30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 x14ac:dyDescent="0.25">
      <c r="A29" s="9">
        <v>2</v>
      </c>
      <c r="B29" s="9" t="s">
        <v>533</v>
      </c>
      <c r="C29" s="10">
        <v>6.8719828787316262E-9</v>
      </c>
      <c r="D29" s="31">
        <f>IF(Table5[[#This Row],[Mass (g)]]="","",Table5[[#This Row],[Mass (g)]]*VLOOKUP(Table5[[#This Row],[Nuclide]],Doedata,4)*37000000000)</f>
        <v>4347.9035673734998</v>
      </c>
      <c r="E29" s="10" t="s">
        <v>882</v>
      </c>
      <c r="F29" s="10" t="s">
        <v>883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1.175109072263108E-7</v>
      </c>
      <c r="AD29" s="30" t="s">
        <v>60</v>
      </c>
      <c r="AE29" s="17" t="s">
        <v>819</v>
      </c>
      <c r="AF29" s="17"/>
      <c r="AG29" s="17" t="s">
        <v>855</v>
      </c>
      <c r="AH29" s="17"/>
    </row>
    <row r="30" spans="1:34" x14ac:dyDescent="0.25">
      <c r="A30" s="9">
        <v>2</v>
      </c>
      <c r="B30" s="9" t="s">
        <v>534</v>
      </c>
      <c r="C30" s="10">
        <v>9.5550332528233941E-9</v>
      </c>
      <c r="D30" s="31">
        <f>IF(Table5[[#This Row],[Mass (g)]]="","",Table5[[#This Row],[Mass (g)]]*VLOOKUP(Table5[[#This Row],[Nuclide]],Doedata,4)*37000000000)</f>
        <v>21.98995352804776</v>
      </c>
      <c r="E30" s="10" t="s">
        <v>882</v>
      </c>
      <c r="F30" s="10" t="s">
        <v>883</v>
      </c>
      <c r="G30" s="10">
        <v>30</v>
      </c>
      <c r="H30" s="10" t="s">
        <v>32</v>
      </c>
      <c r="I30" s="10">
        <v>1</v>
      </c>
      <c r="J30" s="26">
        <f>IF(Table5[[#This Row],[Activity (Bq)]]="","",Table5[[#This Row],[Activity (Bq)]]/37000000000)</f>
        <v>5.9432306832561511E-10</v>
      </c>
      <c r="AD30" s="30" t="s">
        <v>62</v>
      </c>
      <c r="AE30" s="17" t="s">
        <v>820</v>
      </c>
      <c r="AF30" s="17"/>
      <c r="AG30" s="17" t="s">
        <v>849</v>
      </c>
      <c r="AH30" s="17"/>
    </row>
    <row r="31" spans="1:34" x14ac:dyDescent="0.25">
      <c r="A31" s="9">
        <v>2</v>
      </c>
      <c r="B31" s="9" t="s">
        <v>535</v>
      </c>
      <c r="C31" s="10">
        <v>3.9383288065969919E-8</v>
      </c>
      <c r="D31" s="31">
        <f>IF(Table5[[#This Row],[Mass (g)]]="","",Table5[[#This Row],[Mass (g)]]*VLOOKUP(Table5[[#This Row],[Nuclide]],Doedata,4)*37000000000)</f>
        <v>332.23741812452221</v>
      </c>
      <c r="E31" s="10" t="s">
        <v>882</v>
      </c>
      <c r="F31" s="10" t="s">
        <v>883</v>
      </c>
      <c r="G31" s="10">
        <v>30</v>
      </c>
      <c r="H31" s="10" t="s">
        <v>32</v>
      </c>
      <c r="I31" s="10">
        <v>1</v>
      </c>
      <c r="J31" s="26">
        <f>IF(Table5[[#This Row],[Activity (Bq)]]="","",Table5[[#This Row],[Activity (Bq)]]/37000000000)</f>
        <v>8.9793896790411415E-9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A32" s="9">
        <v>2</v>
      </c>
      <c r="B32" s="9" t="s">
        <v>536</v>
      </c>
      <c r="C32" s="10">
        <v>1.4647175029134433E-8</v>
      </c>
      <c r="D32" s="31">
        <f>IF(Table5[[#This Row],[Mass (g)]]="","",Table5[[#This Row],[Mass (g)]]*VLOOKUP(Table5[[#This Row],[Nuclide]],Doedata,4)*37000000000)</f>
        <v>55820.384036031319</v>
      </c>
      <c r="E32" s="10" t="s">
        <v>882</v>
      </c>
      <c r="F32" s="10" t="s">
        <v>883</v>
      </c>
      <c r="G32" s="10">
        <v>30</v>
      </c>
      <c r="H32" s="10" t="s">
        <v>32</v>
      </c>
      <c r="I32" s="10">
        <v>1</v>
      </c>
      <c r="J32" s="26">
        <f>IF(Table5[[#This Row],[Activity (Bq)]]="","",Table5[[#This Row],[Activity (Bq)]]/37000000000)</f>
        <v>1.5086590280008465E-6</v>
      </c>
      <c r="AD32" s="30" t="s">
        <v>64</v>
      </c>
      <c r="AE32" s="17"/>
      <c r="AF32" s="17"/>
      <c r="AG32" s="17" t="s">
        <v>856</v>
      </c>
      <c r="AH32" s="17"/>
    </row>
    <row r="33" spans="1:34" x14ac:dyDescent="0.25">
      <c r="A33" s="9">
        <v>2</v>
      </c>
      <c r="B33" s="9" t="s">
        <v>537</v>
      </c>
      <c r="C33" s="10">
        <v>1.9992374235869935E-4</v>
      </c>
      <c r="D33" s="31">
        <f>IF(Table5[[#This Row],[Mass (g)]]="","",Table5[[#This Row],[Mass (g)]]*VLOOKUP(Table5[[#This Row],[Nuclide]],Doedata,4)*37000000000)</f>
        <v>29070.911376378477</v>
      </c>
      <c r="E33" s="10" t="s">
        <v>882</v>
      </c>
      <c r="F33" s="10" t="s">
        <v>883</v>
      </c>
      <c r="G33" s="10">
        <v>30</v>
      </c>
      <c r="H33" s="10" t="s">
        <v>32</v>
      </c>
      <c r="I33" s="10">
        <v>1</v>
      </c>
      <c r="J33" s="26">
        <f>IF(Table5[[#This Row],[Activity (Bq)]]="","",Table5[[#This Row],[Activity (Bq)]]/37000000000)</f>
        <v>7.8570030746968856E-7</v>
      </c>
      <c r="AD33" s="30" t="s">
        <v>65</v>
      </c>
      <c r="AE33" s="17"/>
      <c r="AF33" s="17"/>
      <c r="AG33" s="17" t="s">
        <v>857</v>
      </c>
      <c r="AH33" s="17"/>
    </row>
    <row r="34" spans="1:34" x14ac:dyDescent="0.25">
      <c r="A34" s="9">
        <v>3</v>
      </c>
      <c r="B34" s="9" t="s">
        <v>533</v>
      </c>
      <c r="C34" s="10">
        <v>6.8719828787316262E-9</v>
      </c>
      <c r="D34" s="31">
        <f>IF(Table5[[#This Row],[Mass (g)]]="","",Table5[[#This Row],[Mass (g)]]*VLOOKUP(Table5[[#This Row],[Nuclide]],Doedata,4)*37000000000)</f>
        <v>4347.9035673734998</v>
      </c>
      <c r="E34" s="10" t="s">
        <v>882</v>
      </c>
      <c r="F34" s="10" t="s">
        <v>883</v>
      </c>
      <c r="G34" s="10">
        <v>30</v>
      </c>
      <c r="H34" s="10" t="s">
        <v>32</v>
      </c>
      <c r="I34" s="10">
        <v>1</v>
      </c>
      <c r="J34" s="26">
        <f>IF(Table5[[#This Row],[Activity (Bq)]]="","",Table5[[#This Row],[Activity (Bq)]]/37000000000)</f>
        <v>1.175109072263108E-7</v>
      </c>
      <c r="AD34" s="30" t="s">
        <v>66</v>
      </c>
      <c r="AE34" s="17"/>
      <c r="AF34" s="17"/>
      <c r="AG34" s="17" t="s">
        <v>858</v>
      </c>
      <c r="AH34" s="17"/>
    </row>
    <row r="35" spans="1:34" x14ac:dyDescent="0.25">
      <c r="A35" s="9">
        <v>3</v>
      </c>
      <c r="B35" s="9" t="s">
        <v>534</v>
      </c>
      <c r="C35" s="10">
        <v>9.5550332528233941E-9</v>
      </c>
      <c r="D35" s="31">
        <f>IF(Table5[[#This Row],[Mass (g)]]="","",Table5[[#This Row],[Mass (g)]]*VLOOKUP(Table5[[#This Row],[Nuclide]],Doedata,4)*37000000000)</f>
        <v>21.98995352804776</v>
      </c>
      <c r="E35" s="10" t="s">
        <v>882</v>
      </c>
      <c r="F35" s="10" t="s">
        <v>883</v>
      </c>
      <c r="G35" s="10">
        <v>30</v>
      </c>
      <c r="H35" s="10" t="s">
        <v>32</v>
      </c>
      <c r="I35" s="10">
        <v>1</v>
      </c>
      <c r="J35" s="26">
        <f>IF(Table5[[#This Row],[Activity (Bq)]]="","",Table5[[#This Row],[Activity (Bq)]]/37000000000)</f>
        <v>5.9432306832561511E-10</v>
      </c>
      <c r="AD35" s="30" t="s">
        <v>67</v>
      </c>
      <c r="AE35" s="17"/>
      <c r="AF35" s="17"/>
      <c r="AG35" s="17" t="s">
        <v>859</v>
      </c>
      <c r="AH35" s="17"/>
    </row>
    <row r="36" spans="1:34" x14ac:dyDescent="0.25">
      <c r="A36" s="9">
        <v>3</v>
      </c>
      <c r="B36" s="9" t="s">
        <v>535</v>
      </c>
      <c r="C36" s="10">
        <v>3.9383288065969919E-8</v>
      </c>
      <c r="D36" s="31">
        <f>IF(Table5[[#This Row],[Mass (g)]]="","",Table5[[#This Row],[Mass (g)]]*VLOOKUP(Table5[[#This Row],[Nuclide]],Doedata,4)*37000000000)</f>
        <v>332.23741812452221</v>
      </c>
      <c r="E36" s="10" t="s">
        <v>882</v>
      </c>
      <c r="F36" s="10" t="s">
        <v>883</v>
      </c>
      <c r="G36" s="10">
        <v>30</v>
      </c>
      <c r="H36" s="10" t="s">
        <v>32</v>
      </c>
      <c r="I36" s="10">
        <v>1</v>
      </c>
      <c r="J36" s="26">
        <f>IF(Table5[[#This Row],[Activity (Bq)]]="","",Table5[[#This Row],[Activity (Bq)]]/37000000000)</f>
        <v>8.9793896790411415E-9</v>
      </c>
      <c r="AD36" s="30" t="s">
        <v>68</v>
      </c>
      <c r="AE36" s="17"/>
      <c r="AF36" s="17"/>
      <c r="AG36" s="17" t="s">
        <v>860</v>
      </c>
      <c r="AH36" s="17"/>
    </row>
    <row r="37" spans="1:34" x14ac:dyDescent="0.25">
      <c r="A37" s="9">
        <v>3</v>
      </c>
      <c r="B37" s="9" t="s">
        <v>536</v>
      </c>
      <c r="C37" s="10">
        <v>1.4647175029134433E-8</v>
      </c>
      <c r="D37" s="31">
        <f>IF(Table5[[#This Row],[Mass (g)]]="","",Table5[[#This Row],[Mass (g)]]*VLOOKUP(Table5[[#This Row],[Nuclide]],Doedata,4)*37000000000)</f>
        <v>55820.384036031319</v>
      </c>
      <c r="E37" s="10" t="s">
        <v>882</v>
      </c>
      <c r="F37" s="10" t="s">
        <v>883</v>
      </c>
      <c r="G37" s="10">
        <v>30</v>
      </c>
      <c r="H37" s="10" t="s">
        <v>32</v>
      </c>
      <c r="I37" s="10">
        <v>1</v>
      </c>
      <c r="J37" s="26">
        <f>IF(Table5[[#This Row],[Activity (Bq)]]="","",Table5[[#This Row],[Activity (Bq)]]/37000000000)</f>
        <v>1.5086590280008465E-6</v>
      </c>
      <c r="AD37" s="30" t="s">
        <v>69</v>
      </c>
      <c r="AE37" s="17"/>
      <c r="AF37" s="17"/>
      <c r="AG37" s="17" t="s">
        <v>861</v>
      </c>
      <c r="AH37" s="17"/>
    </row>
    <row r="38" spans="1:34" x14ac:dyDescent="0.25">
      <c r="A38" s="9">
        <v>3</v>
      </c>
      <c r="B38" s="9" t="s">
        <v>537</v>
      </c>
      <c r="C38" s="10">
        <v>1.9992374235869935E-4</v>
      </c>
      <c r="D38" s="31">
        <f>IF(Table5[[#This Row],[Mass (g)]]="","",Table5[[#This Row],[Mass (g)]]*VLOOKUP(Table5[[#This Row],[Nuclide]],Doedata,4)*37000000000)</f>
        <v>29070.911376378477</v>
      </c>
      <c r="E38" s="10" t="s">
        <v>882</v>
      </c>
      <c r="F38" s="10" t="s">
        <v>883</v>
      </c>
      <c r="G38" s="10">
        <v>30</v>
      </c>
      <c r="H38" s="10" t="s">
        <v>32</v>
      </c>
      <c r="I38" s="10">
        <v>1</v>
      </c>
      <c r="J38" s="26">
        <f>IF(Table5[[#This Row],[Activity (Bq)]]="","",Table5[[#This Row],[Activity (Bq)]]/37000000000)</f>
        <v>7.8570030746968856E-7</v>
      </c>
      <c r="AD38" s="30" t="s">
        <v>70</v>
      </c>
      <c r="AE38" s="17"/>
      <c r="AF38" s="17"/>
      <c r="AG38" s="17" t="s">
        <v>862</v>
      </c>
      <c r="AH38" s="17"/>
    </row>
    <row r="39" spans="1:34" x14ac:dyDescent="0.25">
      <c r="A39" s="9">
        <v>4</v>
      </c>
      <c r="B39" s="9" t="s">
        <v>533</v>
      </c>
      <c r="C39" s="10">
        <v>6.8719828787316262E-9</v>
      </c>
      <c r="D39" s="31">
        <f>IF(Table5[[#This Row],[Mass (g)]]="","",Table5[[#This Row],[Mass (g)]]*VLOOKUP(Table5[[#This Row],[Nuclide]],Doedata,4)*37000000000)</f>
        <v>4347.9035673734998</v>
      </c>
      <c r="E39" s="10" t="s">
        <v>882</v>
      </c>
      <c r="F39" s="10" t="s">
        <v>883</v>
      </c>
      <c r="G39" s="10">
        <v>30</v>
      </c>
      <c r="H39" s="10" t="s">
        <v>32</v>
      </c>
      <c r="I39" s="10">
        <v>1</v>
      </c>
      <c r="J39" s="26">
        <f>IF(Table5[[#This Row],[Activity (Bq)]]="","",Table5[[#This Row],[Activity (Bq)]]/37000000000)</f>
        <v>1.175109072263108E-7</v>
      </c>
      <c r="AD39" s="30" t="s">
        <v>71</v>
      </c>
      <c r="AE39" s="17"/>
      <c r="AF39" s="17"/>
      <c r="AG39" s="17" t="s">
        <v>829</v>
      </c>
      <c r="AH39" s="17"/>
    </row>
    <row r="40" spans="1:34" x14ac:dyDescent="0.25">
      <c r="A40" s="9">
        <v>4</v>
      </c>
      <c r="B40" s="9" t="s">
        <v>534</v>
      </c>
      <c r="C40" s="10">
        <v>9.5550332528233941E-9</v>
      </c>
      <c r="D40" s="31">
        <f>IF(Table5[[#This Row],[Mass (g)]]="","",Table5[[#This Row],[Mass (g)]]*VLOOKUP(Table5[[#This Row],[Nuclide]],Doedata,4)*37000000000)</f>
        <v>21.98995352804776</v>
      </c>
      <c r="E40" s="10" t="s">
        <v>882</v>
      </c>
      <c r="F40" s="10" t="s">
        <v>883</v>
      </c>
      <c r="G40" s="10">
        <v>30</v>
      </c>
      <c r="H40" s="10" t="s">
        <v>32</v>
      </c>
      <c r="I40" s="10">
        <v>1</v>
      </c>
      <c r="J40" s="26">
        <f>IF(Table5[[#This Row],[Activity (Bq)]]="","",Table5[[#This Row],[Activity (Bq)]]/37000000000)</f>
        <v>5.9432306832561511E-10</v>
      </c>
      <c r="AD40" s="30" t="s">
        <v>72</v>
      </c>
      <c r="AE40" s="17"/>
      <c r="AF40" s="17"/>
      <c r="AG40" s="17" t="s">
        <v>830</v>
      </c>
      <c r="AH40" s="17"/>
    </row>
    <row r="41" spans="1:34" x14ac:dyDescent="0.25">
      <c r="A41" s="9">
        <v>4</v>
      </c>
      <c r="B41" s="9" t="s">
        <v>535</v>
      </c>
      <c r="C41" s="10">
        <v>3.9383288065969919E-8</v>
      </c>
      <c r="D41" s="31">
        <f>IF(Table5[[#This Row],[Mass (g)]]="","",Table5[[#This Row],[Mass (g)]]*VLOOKUP(Table5[[#This Row],[Nuclide]],Doedata,4)*37000000000)</f>
        <v>332.23741812452221</v>
      </c>
      <c r="E41" s="10" t="s">
        <v>882</v>
      </c>
      <c r="F41" s="10" t="s">
        <v>883</v>
      </c>
      <c r="G41" s="10">
        <v>30</v>
      </c>
      <c r="H41" s="10" t="s">
        <v>32</v>
      </c>
      <c r="I41" s="10">
        <v>1</v>
      </c>
      <c r="J41" s="26">
        <f>IF(Table5[[#This Row],[Activity (Bq)]]="","",Table5[[#This Row],[Activity (Bq)]]/37000000000)</f>
        <v>8.9793896790411415E-9</v>
      </c>
      <c r="AD41" s="30" t="s">
        <v>51</v>
      </c>
      <c r="AE41" s="17"/>
      <c r="AF41" s="17"/>
      <c r="AG41" s="17" t="s">
        <v>831</v>
      </c>
      <c r="AH41" s="17"/>
    </row>
    <row r="42" spans="1:34" x14ac:dyDescent="0.25">
      <c r="A42" s="9">
        <v>4</v>
      </c>
      <c r="B42" s="9" t="s">
        <v>536</v>
      </c>
      <c r="C42" s="10">
        <v>1.4647175029134433E-8</v>
      </c>
      <c r="D42" s="31">
        <f>IF(Table5[[#This Row],[Mass (g)]]="","",Table5[[#This Row],[Mass (g)]]*VLOOKUP(Table5[[#This Row],[Nuclide]],Doedata,4)*37000000000)</f>
        <v>55820.384036031319</v>
      </c>
      <c r="E42" s="10" t="s">
        <v>882</v>
      </c>
      <c r="F42" s="10" t="s">
        <v>883</v>
      </c>
      <c r="G42" s="10">
        <v>30</v>
      </c>
      <c r="H42" s="10" t="s">
        <v>32</v>
      </c>
      <c r="I42" s="10">
        <v>1</v>
      </c>
      <c r="J42" s="26">
        <f>IF(Table5[[#This Row],[Activity (Bq)]]="","",Table5[[#This Row],[Activity (Bq)]]/37000000000)</f>
        <v>1.5086590280008465E-6</v>
      </c>
      <c r="AD42" s="30" t="s">
        <v>73</v>
      </c>
      <c r="AE42" s="17"/>
      <c r="AF42" s="17"/>
      <c r="AG42" s="17" t="s">
        <v>832</v>
      </c>
      <c r="AH42" s="17"/>
    </row>
    <row r="43" spans="1:34" x14ac:dyDescent="0.25">
      <c r="A43" s="9">
        <v>4</v>
      </c>
      <c r="B43" s="9" t="s">
        <v>537</v>
      </c>
      <c r="C43" s="10">
        <v>1.9992374235869935E-4</v>
      </c>
      <c r="D43" s="31">
        <f>IF(Table5[[#This Row],[Mass (g)]]="","",Table5[[#This Row],[Mass (g)]]*VLOOKUP(Table5[[#This Row],[Nuclide]],Doedata,4)*37000000000)</f>
        <v>29070.911376378477</v>
      </c>
      <c r="E43" s="10" t="s">
        <v>882</v>
      </c>
      <c r="F43" s="10" t="s">
        <v>883</v>
      </c>
      <c r="G43" s="10">
        <v>30</v>
      </c>
      <c r="H43" s="10" t="s">
        <v>32</v>
      </c>
      <c r="I43" s="10">
        <v>1</v>
      </c>
      <c r="J43" s="26">
        <f>IF(Table5[[#This Row],[Activity (Bq)]]="","",Table5[[#This Row],[Activity (Bq)]]/37000000000)</f>
        <v>7.8570030746968856E-7</v>
      </c>
      <c r="AD43" s="30" t="s">
        <v>74</v>
      </c>
      <c r="AE43" s="17"/>
      <c r="AF43" s="17"/>
      <c r="AG43" s="17" t="s">
        <v>833</v>
      </c>
      <c r="AH43" s="17"/>
    </row>
    <row r="44" spans="1:34" x14ac:dyDescent="0.25">
      <c r="A44" s="9">
        <v>5</v>
      </c>
      <c r="B44" s="9" t="s">
        <v>533</v>
      </c>
      <c r="C44" s="10">
        <v>6.8719828787316262E-9</v>
      </c>
      <c r="D44" s="31">
        <f>IF(Table5[[#This Row],[Mass (g)]]="","",Table5[[#This Row],[Mass (g)]]*VLOOKUP(Table5[[#This Row],[Nuclide]],Doedata,4)*37000000000)</f>
        <v>4347.9035673734998</v>
      </c>
      <c r="E44" s="10" t="s">
        <v>882</v>
      </c>
      <c r="F44" s="10" t="s">
        <v>883</v>
      </c>
      <c r="G44" s="10">
        <v>30</v>
      </c>
      <c r="H44" s="10" t="s">
        <v>32</v>
      </c>
      <c r="I44" s="10">
        <v>1</v>
      </c>
      <c r="J44" s="26">
        <f>IF(Table5[[#This Row],[Activity (Bq)]]="","",Table5[[#This Row],[Activity (Bq)]]/37000000000)</f>
        <v>1.175109072263108E-7</v>
      </c>
      <c r="AD44" s="30" t="s">
        <v>75</v>
      </c>
      <c r="AE44" s="17"/>
      <c r="AF44" s="17"/>
      <c r="AG44" s="17" t="s">
        <v>834</v>
      </c>
      <c r="AH44" s="17"/>
    </row>
    <row r="45" spans="1:34" x14ac:dyDescent="0.25">
      <c r="A45" s="9">
        <v>5</v>
      </c>
      <c r="B45" s="9" t="s">
        <v>534</v>
      </c>
      <c r="C45" s="10">
        <v>9.5550332528233941E-9</v>
      </c>
      <c r="D45" s="31">
        <f>IF(Table5[[#This Row],[Mass (g)]]="","",Table5[[#This Row],[Mass (g)]]*VLOOKUP(Table5[[#This Row],[Nuclide]],Doedata,4)*37000000000)</f>
        <v>21.98995352804776</v>
      </c>
      <c r="E45" s="10" t="s">
        <v>882</v>
      </c>
      <c r="F45" s="10" t="s">
        <v>883</v>
      </c>
      <c r="G45" s="10">
        <v>30</v>
      </c>
      <c r="H45" s="10" t="s">
        <v>32</v>
      </c>
      <c r="I45" s="10">
        <v>1</v>
      </c>
      <c r="J45" s="26">
        <f>IF(Table5[[#This Row],[Activity (Bq)]]="","",Table5[[#This Row],[Activity (Bq)]]/37000000000)</f>
        <v>5.9432306832561511E-10</v>
      </c>
      <c r="AD45" s="30" t="s">
        <v>76</v>
      </c>
      <c r="AE45" s="17"/>
      <c r="AF45" s="17"/>
      <c r="AG45" s="17" t="s">
        <v>835</v>
      </c>
      <c r="AH45" s="17"/>
    </row>
    <row r="46" spans="1:34" x14ac:dyDescent="0.25">
      <c r="A46" s="9" t="s">
        <v>894</v>
      </c>
      <c r="C46" s="10"/>
      <c r="D46" s="31"/>
      <c r="I46" s="10"/>
      <c r="J46" s="26"/>
      <c r="AD46" s="30"/>
      <c r="AE46" s="17"/>
      <c r="AF46" s="17"/>
      <c r="AG46" s="17"/>
      <c r="AH46" s="17"/>
    </row>
    <row r="47" spans="1:34" x14ac:dyDescent="0.25">
      <c r="C47" s="10"/>
      <c r="D47" s="31"/>
      <c r="I47" s="10"/>
      <c r="J47" s="26"/>
      <c r="AD47" s="30"/>
      <c r="AE47" s="17"/>
      <c r="AF47" s="17"/>
      <c r="AG47" s="17"/>
      <c r="AH47" s="17"/>
    </row>
    <row r="48" spans="1:34" x14ac:dyDescent="0.25">
      <c r="C48" s="10"/>
      <c r="D48" s="31"/>
      <c r="I48" s="10"/>
      <c r="J48" s="26"/>
      <c r="AD48" s="30"/>
      <c r="AE48" s="17"/>
      <c r="AF48" s="17"/>
      <c r="AG48" s="17"/>
      <c r="AH48" s="17"/>
    </row>
    <row r="49" spans="1:34" x14ac:dyDescent="0.25">
      <c r="C49" s="10"/>
      <c r="D49" s="31"/>
      <c r="I49" s="10"/>
      <c r="J49" s="26"/>
      <c r="AD49" s="30"/>
      <c r="AE49" s="17"/>
      <c r="AF49" s="17"/>
      <c r="AG49" s="17"/>
      <c r="AH49" s="17"/>
    </row>
    <row r="50" spans="1:34" x14ac:dyDescent="0.25">
      <c r="C50" s="10"/>
      <c r="D50" s="31"/>
      <c r="I50" s="10"/>
      <c r="J50" s="26"/>
      <c r="AD50" s="30"/>
      <c r="AE50" s="17"/>
      <c r="AF50" s="17"/>
      <c r="AG50" s="17"/>
      <c r="AH50" s="17"/>
    </row>
    <row r="51" spans="1:34" x14ac:dyDescent="0.25">
      <c r="C51" s="10"/>
      <c r="D51" s="31"/>
      <c r="I51" s="10"/>
      <c r="J51" s="26"/>
      <c r="AD51" s="30"/>
      <c r="AE51" s="17"/>
      <c r="AF51" s="17"/>
      <c r="AG51" s="17"/>
      <c r="AH51" s="17"/>
    </row>
    <row r="52" spans="1:34" x14ac:dyDescent="0.25">
      <c r="C52" s="10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863</v>
      </c>
      <c r="AH52" s="17"/>
    </row>
    <row r="53" spans="1:34" x14ac:dyDescent="0.25">
      <c r="C53" s="10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851</v>
      </c>
      <c r="AH53" s="17"/>
    </row>
    <row r="54" spans="1:34" x14ac:dyDescent="0.25">
      <c r="A54" s="9">
        <v>5</v>
      </c>
      <c r="B54" s="9" t="s">
        <v>535</v>
      </c>
      <c r="C54" s="10">
        <v>3.9383288065969919E-8</v>
      </c>
      <c r="D54" s="31">
        <f>IF(Table5[[#This Row],[Mass (g)]]="","",Table5[[#This Row],[Mass (g)]]*VLOOKUP(Table5[[#This Row],[Nuclide]],Doedata,4)*37000000000)</f>
        <v>332.23741812452221</v>
      </c>
      <c r="E54" s="10" t="s">
        <v>882</v>
      </c>
      <c r="F54" s="10" t="s">
        <v>883</v>
      </c>
      <c r="G54" s="10">
        <v>30</v>
      </c>
      <c r="H54" s="10" t="s">
        <v>32</v>
      </c>
      <c r="I54" s="10">
        <v>1</v>
      </c>
      <c r="J54" s="26">
        <f>IF(Table5[[#This Row],[Activity (Bq)]]="","",Table5[[#This Row],[Activity (Bq)]]/37000000000)</f>
        <v>8.9793896790411415E-9</v>
      </c>
      <c r="AD54" s="30" t="s">
        <v>85</v>
      </c>
      <c r="AE54" s="17"/>
      <c r="AF54" s="17"/>
      <c r="AG54" s="17" t="s">
        <v>864</v>
      </c>
      <c r="AH54" s="17"/>
    </row>
    <row r="55" spans="1:34" x14ac:dyDescent="0.25">
      <c r="A55" s="9">
        <v>5</v>
      </c>
      <c r="B55" s="9" t="s">
        <v>536</v>
      </c>
      <c r="C55" s="10">
        <v>1.4647175029134433E-8</v>
      </c>
      <c r="D55" s="31">
        <f>IF(Table5[[#This Row],[Mass (g)]]="","",Table5[[#This Row],[Mass (g)]]*VLOOKUP(Table5[[#This Row],[Nuclide]],Doedata,4)*37000000000)</f>
        <v>55820.384036031319</v>
      </c>
      <c r="E55" s="10" t="s">
        <v>882</v>
      </c>
      <c r="F55" s="10" t="s">
        <v>883</v>
      </c>
      <c r="G55" s="10">
        <v>30</v>
      </c>
      <c r="H55" s="10" t="s">
        <v>32</v>
      </c>
      <c r="I55" s="10">
        <v>1</v>
      </c>
      <c r="J55" s="26">
        <f>IF(Table5[[#This Row],[Activity (Bq)]]="","",Table5[[#This Row],[Activity (Bq)]]/37000000000)</f>
        <v>1.5086590280008465E-6</v>
      </c>
      <c r="AD55" s="30" t="s">
        <v>86</v>
      </c>
      <c r="AE55" s="17"/>
      <c r="AF55" s="17"/>
      <c r="AG55" s="17" t="s">
        <v>865</v>
      </c>
      <c r="AH55" s="17"/>
    </row>
    <row r="56" spans="1:34" x14ac:dyDescent="0.25">
      <c r="A56" s="9">
        <v>5</v>
      </c>
      <c r="B56" s="9" t="s">
        <v>537</v>
      </c>
      <c r="C56" s="10">
        <v>1.9992374235869935E-4</v>
      </c>
      <c r="D56" s="31">
        <f>IF(Table5[[#This Row],[Mass (g)]]="","",Table5[[#This Row],[Mass (g)]]*VLOOKUP(Table5[[#This Row],[Nuclide]],Doedata,4)*37000000000)</f>
        <v>29070.911376378477</v>
      </c>
      <c r="E56" s="10" t="s">
        <v>882</v>
      </c>
      <c r="F56" s="10" t="s">
        <v>883</v>
      </c>
      <c r="G56" s="10">
        <v>30</v>
      </c>
      <c r="H56" s="10" t="s">
        <v>32</v>
      </c>
      <c r="I56" s="10">
        <v>1</v>
      </c>
      <c r="J56" s="26">
        <f>IF(Table5[[#This Row],[Activity (Bq)]]="","",Table5[[#This Row],[Activity (Bq)]]/37000000000)</f>
        <v>7.8570030746968856E-7</v>
      </c>
      <c r="AD56" s="30" t="s">
        <v>87</v>
      </c>
      <c r="AE56" s="17"/>
      <c r="AF56" s="17"/>
      <c r="AG56" s="17" t="s">
        <v>866</v>
      </c>
      <c r="AH56" s="17"/>
    </row>
    <row r="57" spans="1:34" x14ac:dyDescent="0.25">
      <c r="A57" s="9">
        <v>6</v>
      </c>
      <c r="B57" s="9" t="s">
        <v>533</v>
      </c>
      <c r="C57" s="10">
        <v>6.8719828787316262E-9</v>
      </c>
      <c r="D57" s="31">
        <f>IF(Table5[[#This Row],[Mass (g)]]="","",Table5[[#This Row],[Mass (g)]]*VLOOKUP(Table5[[#This Row],[Nuclide]],Doedata,4)*37000000000)</f>
        <v>4347.9035673734998</v>
      </c>
      <c r="E57" s="10" t="s">
        <v>882</v>
      </c>
      <c r="F57" s="10" t="s">
        <v>883</v>
      </c>
      <c r="G57" s="10">
        <v>30</v>
      </c>
      <c r="H57" s="10" t="s">
        <v>32</v>
      </c>
      <c r="I57" s="10">
        <v>1</v>
      </c>
      <c r="J57" s="26">
        <f>IF(Table5[[#This Row],[Activity (Bq)]]="","",Table5[[#This Row],[Activity (Bq)]]/37000000000)</f>
        <v>1.175109072263108E-7</v>
      </c>
      <c r="AD57" s="30" t="s">
        <v>88</v>
      </c>
      <c r="AE57" s="17"/>
      <c r="AF57" s="17"/>
      <c r="AG57" s="17" t="s">
        <v>867</v>
      </c>
      <c r="AH57" s="17"/>
    </row>
    <row r="58" spans="1:34" x14ac:dyDescent="0.25">
      <c r="A58" s="9">
        <v>6</v>
      </c>
      <c r="B58" s="9" t="s">
        <v>534</v>
      </c>
      <c r="C58" s="10">
        <v>9.5550332528233941E-9</v>
      </c>
      <c r="D58" s="31">
        <f>IF(Table5[[#This Row],[Mass (g)]]="","",Table5[[#This Row],[Mass (g)]]*VLOOKUP(Table5[[#This Row],[Nuclide]],Doedata,4)*37000000000)</f>
        <v>21.98995352804776</v>
      </c>
      <c r="E58" s="10" t="s">
        <v>882</v>
      </c>
      <c r="F58" s="10" t="s">
        <v>883</v>
      </c>
      <c r="G58" s="10">
        <v>30</v>
      </c>
      <c r="H58" s="10" t="s">
        <v>32</v>
      </c>
      <c r="I58" s="10">
        <v>1</v>
      </c>
      <c r="J58" s="26">
        <f>IF(Table5[[#This Row],[Activity (Bq)]]="","",Table5[[#This Row],[Activity (Bq)]]/37000000000)</f>
        <v>5.9432306832561511E-10</v>
      </c>
      <c r="AD58" s="30" t="s">
        <v>89</v>
      </c>
      <c r="AE58" s="17"/>
      <c r="AF58" s="17"/>
      <c r="AG58" s="17" t="s">
        <v>836</v>
      </c>
      <c r="AH58" s="17"/>
    </row>
    <row r="59" spans="1:34" x14ac:dyDescent="0.25">
      <c r="A59" s="9">
        <v>6</v>
      </c>
      <c r="B59" s="9" t="s">
        <v>535</v>
      </c>
      <c r="C59" s="10">
        <v>3.9383288065969919E-8</v>
      </c>
      <c r="D59" s="31">
        <f>IF(Table5[[#This Row],[Mass (g)]]="","",Table5[[#This Row],[Mass (g)]]*VLOOKUP(Table5[[#This Row],[Nuclide]],Doedata,4)*37000000000)</f>
        <v>332.23741812452221</v>
      </c>
      <c r="E59" s="10" t="s">
        <v>882</v>
      </c>
      <c r="F59" s="10" t="s">
        <v>883</v>
      </c>
      <c r="G59" s="10">
        <v>30</v>
      </c>
      <c r="H59" s="10" t="s">
        <v>32</v>
      </c>
      <c r="I59" s="10">
        <v>1</v>
      </c>
      <c r="J59" s="26">
        <f>IF(Table5[[#This Row],[Activity (Bq)]]="","",Table5[[#This Row],[Activity (Bq)]]/37000000000)</f>
        <v>8.9793896790411415E-9</v>
      </c>
      <c r="AD59" s="30" t="s">
        <v>90</v>
      </c>
      <c r="AE59" s="17"/>
      <c r="AF59" s="17"/>
      <c r="AG59" s="17" t="s">
        <v>868</v>
      </c>
      <c r="AH59" s="17"/>
    </row>
    <row r="60" spans="1:34" x14ac:dyDescent="0.25">
      <c r="A60" s="9">
        <v>6</v>
      </c>
      <c r="B60" s="9" t="s">
        <v>536</v>
      </c>
      <c r="C60" s="10">
        <v>1.4647175029134433E-8</v>
      </c>
      <c r="D60" s="31">
        <f>IF(Table5[[#This Row],[Mass (g)]]="","",Table5[[#This Row],[Mass (g)]]*VLOOKUP(Table5[[#This Row],[Nuclide]],Doedata,4)*37000000000)</f>
        <v>55820.384036031319</v>
      </c>
      <c r="E60" s="10" t="s">
        <v>882</v>
      </c>
      <c r="F60" s="10" t="s">
        <v>883</v>
      </c>
      <c r="G60" s="10">
        <v>30</v>
      </c>
      <c r="H60" s="10" t="s">
        <v>32</v>
      </c>
      <c r="I60" s="10">
        <v>1</v>
      </c>
      <c r="J60" s="26">
        <f>IF(Table5[[#This Row],[Activity (Bq)]]="","",Table5[[#This Row],[Activity (Bq)]]/37000000000)</f>
        <v>1.5086590280008465E-6</v>
      </c>
      <c r="AD60" s="30" t="s">
        <v>91</v>
      </c>
      <c r="AE60" s="17"/>
      <c r="AF60" s="17"/>
      <c r="AG60" s="17" t="s">
        <v>871</v>
      </c>
      <c r="AH60" s="17"/>
    </row>
    <row r="61" spans="1:34" x14ac:dyDescent="0.25">
      <c r="A61" s="9">
        <v>6</v>
      </c>
      <c r="B61" s="9" t="s">
        <v>537</v>
      </c>
      <c r="C61" s="10">
        <v>1.9992374235869935E-4</v>
      </c>
      <c r="D61" s="31">
        <f>IF(Table5[[#This Row],[Mass (g)]]="","",Table5[[#This Row],[Mass (g)]]*VLOOKUP(Table5[[#This Row],[Nuclide]],Doedata,4)*37000000000)</f>
        <v>29070.911376378477</v>
      </c>
      <c r="E61" s="10" t="s">
        <v>882</v>
      </c>
      <c r="F61" s="10" t="s">
        <v>883</v>
      </c>
      <c r="G61" s="10">
        <v>30</v>
      </c>
      <c r="H61" s="10" t="s">
        <v>32</v>
      </c>
      <c r="I61" s="10">
        <v>1</v>
      </c>
      <c r="J61" s="26">
        <f>IF(Table5[[#This Row],[Activity (Bq)]]="","",Table5[[#This Row],[Activity (Bq)]]/37000000000)</f>
        <v>7.8570030746968856E-7</v>
      </c>
      <c r="AD61" s="30" t="s">
        <v>92</v>
      </c>
      <c r="AE61" s="17"/>
      <c r="AF61" s="17"/>
      <c r="AG61" s="17"/>
      <c r="AH61" s="17"/>
    </row>
    <row r="62" spans="1:34" x14ac:dyDescent="0.25">
      <c r="C62" s="10"/>
      <c r="D62" s="31" t="str">
        <f>IF(Table5[[#This Row],[Mass (g)]]="","",Table5[[#This Row],[Mass (g)]]*VLOOKUP(Table5[[#This Row],[Nuclide]],Doedata,4)*37000000000)</f>
        <v/>
      </c>
      <c r="E62" s="10" t="s">
        <v>882</v>
      </c>
      <c r="F62" s="10" t="s">
        <v>883</v>
      </c>
      <c r="G62" s="10">
        <v>30</v>
      </c>
      <c r="H62" s="10" t="s">
        <v>32</v>
      </c>
      <c r="I62" s="10">
        <v>1</v>
      </c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 x14ac:dyDescent="0.25">
      <c r="C63" s="10"/>
      <c r="D63" s="31" t="str">
        <f>IF(Table5[[#This Row],[Mass (g)]]="","",Table5[[#This Row],[Mass (g)]]*VLOOKUP(Table5[[#This Row],[Nuclide]],Doedata,4)*37000000000)</f>
        <v/>
      </c>
      <c r="E63" s="10" t="s">
        <v>882</v>
      </c>
      <c r="F63" s="10" t="s">
        <v>883</v>
      </c>
      <c r="G63" s="10">
        <v>30</v>
      </c>
      <c r="H63" s="10" t="s">
        <v>32</v>
      </c>
      <c r="I63" s="10">
        <v>1</v>
      </c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 x14ac:dyDescent="0.25">
      <c r="C64" s="10"/>
      <c r="D64" s="31" t="str">
        <f>IF(Table5[[#This Row],[Mass (g)]]="","",Table5[[#This Row],[Mass (g)]]*VLOOKUP(Table5[[#This Row],[Nuclide]],Doedata,4)*37000000000)</f>
        <v/>
      </c>
      <c r="E64" s="10" t="s">
        <v>882</v>
      </c>
      <c r="F64" s="10" t="s">
        <v>883</v>
      </c>
      <c r="G64" s="10">
        <v>30</v>
      </c>
      <c r="H64" s="10" t="s">
        <v>32</v>
      </c>
      <c r="I64" s="10">
        <v>1</v>
      </c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0"/>
      <c r="D65" s="31" t="str">
        <f>IF(Table5[[#This Row],[Mass (g)]]="","",Table5[[#This Row],[Mass (g)]]*VLOOKUP(Table5[[#This Row],[Nuclide]],Doedata,4)*37000000000)</f>
        <v/>
      </c>
      <c r="E65" s="10" t="s">
        <v>882</v>
      </c>
      <c r="F65" s="10" t="s">
        <v>883</v>
      </c>
      <c r="G65" s="10">
        <v>37</v>
      </c>
      <c r="H65" s="10" t="s">
        <v>32</v>
      </c>
      <c r="I65" s="10">
        <v>1</v>
      </c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0"/>
      <c r="D66" s="31" t="str">
        <f>IF(Table5[[#This Row],[Mass (g)]]="","",Table5[[#This Row],[Mass (g)]]*VLOOKUP(Table5[[#This Row],[Nuclide]],Doedata,4)*37000000000)</f>
        <v/>
      </c>
      <c r="E66" s="10" t="s">
        <v>882</v>
      </c>
      <c r="F66" s="10" t="s">
        <v>883</v>
      </c>
      <c r="G66" s="10">
        <v>30</v>
      </c>
      <c r="H66" s="10" t="s">
        <v>32</v>
      </c>
      <c r="I66" s="10">
        <v>1</v>
      </c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848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Q43"/>
  <sheetViews>
    <sheetView tabSelected="1" zoomScale="70" zoomScaleNormal="70" workbookViewId="0">
      <selection activeCell="A16" sqref="A16"/>
    </sheetView>
  </sheetViews>
  <sheetFormatPr defaultColWidth="8.85546875" defaultRowHeight="15" x14ac:dyDescent="0.25"/>
  <cols>
    <col min="1" max="1" width="92" bestFit="1" customWidth="1"/>
    <col min="2" max="2" width="19.7109375" bestFit="1" customWidth="1"/>
    <col min="3" max="3" width="24.28515625" bestFit="1" customWidth="1"/>
    <col min="4" max="4" width="23.42578125" bestFit="1" customWidth="1"/>
    <col min="16" max="16" width="12" bestFit="1" customWidth="1"/>
  </cols>
  <sheetData>
    <row r="3" spans="1:4" x14ac:dyDescent="0.25">
      <c r="B3" s="24" t="s">
        <v>844</v>
      </c>
    </row>
    <row r="4" spans="1:4" x14ac:dyDescent="0.25">
      <c r="A4" s="24" t="s">
        <v>840</v>
      </c>
      <c r="B4" t="s">
        <v>845</v>
      </c>
      <c r="C4" t="s">
        <v>843</v>
      </c>
      <c r="D4" t="s">
        <v>847</v>
      </c>
    </row>
    <row r="5" spans="1:4" x14ac:dyDescent="0.25">
      <c r="A5" s="25" t="s">
        <v>533</v>
      </c>
      <c r="B5" s="19">
        <v>4.1231897272389754E-8</v>
      </c>
      <c r="C5" s="19">
        <v>26087.421404240995</v>
      </c>
      <c r="D5" s="19">
        <v>7.0506544335786479E-7</v>
      </c>
    </row>
    <row r="6" spans="1:4" x14ac:dyDescent="0.25">
      <c r="A6" s="45">
        <v>1</v>
      </c>
      <c r="B6" s="19">
        <v>6.8719828787316262E-9</v>
      </c>
      <c r="C6" s="19">
        <v>4347.9035673734998</v>
      </c>
      <c r="D6" s="19">
        <v>1.175109072263108E-7</v>
      </c>
    </row>
    <row r="7" spans="1:4" x14ac:dyDescent="0.25">
      <c r="A7" s="45">
        <v>2</v>
      </c>
      <c r="B7" s="19">
        <v>6.8719828787316262E-9</v>
      </c>
      <c r="C7" s="19">
        <v>4347.9035673734998</v>
      </c>
      <c r="D7" s="19">
        <v>1.175109072263108E-7</v>
      </c>
    </row>
    <row r="8" spans="1:4" x14ac:dyDescent="0.25">
      <c r="A8" s="45">
        <v>3</v>
      </c>
      <c r="B8" s="19">
        <v>6.8719828787316262E-9</v>
      </c>
      <c r="C8" s="19">
        <v>4347.9035673734998</v>
      </c>
      <c r="D8" s="19">
        <v>1.175109072263108E-7</v>
      </c>
    </row>
    <row r="9" spans="1:4" x14ac:dyDescent="0.25">
      <c r="A9" s="45">
        <v>4</v>
      </c>
      <c r="B9" s="19">
        <v>6.8719828787316262E-9</v>
      </c>
      <c r="C9" s="19">
        <v>4347.9035673734998</v>
      </c>
      <c r="D9" s="19">
        <v>1.175109072263108E-7</v>
      </c>
    </row>
    <row r="10" spans="1:4" x14ac:dyDescent="0.25">
      <c r="A10" s="45">
        <v>5</v>
      </c>
      <c r="B10" s="19">
        <v>6.8719828787316262E-9</v>
      </c>
      <c r="C10" s="19">
        <v>4347.9035673734998</v>
      </c>
      <c r="D10" s="19">
        <v>1.175109072263108E-7</v>
      </c>
    </row>
    <row r="11" spans="1:4" x14ac:dyDescent="0.25">
      <c r="A11" s="45">
        <v>6</v>
      </c>
      <c r="B11" s="19">
        <v>6.8719828787316262E-9</v>
      </c>
      <c r="C11" s="19">
        <v>4347.9035673734998</v>
      </c>
      <c r="D11" s="19">
        <v>1.175109072263108E-7</v>
      </c>
    </row>
    <row r="12" spans="1:4" x14ac:dyDescent="0.25">
      <c r="A12" s="25" t="s">
        <v>534</v>
      </c>
      <c r="B12" s="19">
        <v>5.7330199516940368E-8</v>
      </c>
      <c r="C12" s="19">
        <v>131.93972116828655</v>
      </c>
      <c r="D12" s="19">
        <v>3.5659384099536906E-9</v>
      </c>
    </row>
    <row r="13" spans="1:4" x14ac:dyDescent="0.25">
      <c r="A13" s="45">
        <v>1</v>
      </c>
      <c r="B13" s="19">
        <v>9.5550332528233941E-9</v>
      </c>
      <c r="C13" s="19">
        <v>21.98995352804776</v>
      </c>
      <c r="D13" s="19">
        <v>5.9432306832561511E-10</v>
      </c>
    </row>
    <row r="14" spans="1:4" x14ac:dyDescent="0.25">
      <c r="A14" s="45">
        <v>2</v>
      </c>
      <c r="B14" s="19">
        <v>9.5550332528233941E-9</v>
      </c>
      <c r="C14" s="19">
        <v>21.98995352804776</v>
      </c>
      <c r="D14" s="19">
        <v>5.9432306832561511E-10</v>
      </c>
    </row>
    <row r="15" spans="1:4" x14ac:dyDescent="0.25">
      <c r="A15" s="45">
        <v>3</v>
      </c>
      <c r="B15" s="19">
        <v>9.5550332528233941E-9</v>
      </c>
      <c r="C15" s="19">
        <v>21.98995352804776</v>
      </c>
      <c r="D15" s="19">
        <v>5.9432306832561511E-10</v>
      </c>
    </row>
    <row r="16" spans="1:4" x14ac:dyDescent="0.25">
      <c r="A16" s="45">
        <v>4</v>
      </c>
      <c r="B16" s="19">
        <v>9.5550332528233941E-9</v>
      </c>
      <c r="C16" s="19">
        <v>21.98995352804776</v>
      </c>
      <c r="D16" s="19">
        <v>5.9432306832561511E-10</v>
      </c>
    </row>
    <row r="17" spans="1:17" x14ac:dyDescent="0.25">
      <c r="A17" s="45">
        <v>5</v>
      </c>
      <c r="B17" s="19">
        <v>9.5550332528233941E-9</v>
      </c>
      <c r="C17" s="19">
        <v>21.98995352804776</v>
      </c>
      <c r="D17" s="19">
        <v>5.9432306832561511E-10</v>
      </c>
    </row>
    <row r="18" spans="1:17" x14ac:dyDescent="0.25">
      <c r="A18" s="45">
        <v>6</v>
      </c>
      <c r="B18" s="19">
        <v>9.5550332528233941E-9</v>
      </c>
      <c r="C18" s="19">
        <v>21.98995352804776</v>
      </c>
      <c r="D18" s="19">
        <v>5.9432306832561511E-10</v>
      </c>
    </row>
    <row r="19" spans="1:17" x14ac:dyDescent="0.25">
      <c r="A19" s="25" t="s">
        <v>535</v>
      </c>
      <c r="B19" s="19">
        <v>2.3629972839581954E-7</v>
      </c>
      <c r="C19" s="19">
        <v>1993.4245087471334</v>
      </c>
      <c r="D19" s="19">
        <v>5.3876338074246846E-8</v>
      </c>
    </row>
    <row r="20" spans="1:17" x14ac:dyDescent="0.25">
      <c r="A20" s="45">
        <v>1</v>
      </c>
      <c r="B20" s="19">
        <v>3.9383288065969919E-8</v>
      </c>
      <c r="C20" s="19">
        <v>332.23741812452221</v>
      </c>
      <c r="D20" s="19">
        <v>8.9793896790411415E-9</v>
      </c>
      <c r="O20" t="s">
        <v>901</v>
      </c>
      <c r="P20" t="s">
        <v>846</v>
      </c>
      <c r="Q20" t="s">
        <v>2</v>
      </c>
    </row>
    <row r="21" spans="1:17" x14ac:dyDescent="0.25">
      <c r="A21" s="45">
        <v>2</v>
      </c>
      <c r="B21" s="19">
        <v>3.9383288065969919E-8</v>
      </c>
      <c r="C21" s="19">
        <v>332.23741812452221</v>
      </c>
      <c r="D21" s="19">
        <v>8.9793896790411415E-9</v>
      </c>
      <c r="O21" t="s">
        <v>896</v>
      </c>
      <c r="P21">
        <f>+GETPIVOTDATA("Sum of Activity (Ci)",$A$3,"Nuclide","Pu-238")</f>
        <v>7.0506544335786479E-7</v>
      </c>
      <c r="Q21">
        <f>+GETPIVOTDATA("Sum of Activity (Bq)",$A$3,"Nuclide","Pu-238")</f>
        <v>26087.421404240995</v>
      </c>
    </row>
    <row r="22" spans="1:17" x14ac:dyDescent="0.25">
      <c r="A22" s="45">
        <v>3</v>
      </c>
      <c r="B22" s="19">
        <v>3.9383288065969919E-8</v>
      </c>
      <c r="C22" s="19">
        <v>332.23741812452221</v>
      </c>
      <c r="D22" s="19">
        <v>8.9793896790411415E-9</v>
      </c>
      <c r="O22" t="s">
        <v>897</v>
      </c>
      <c r="P22">
        <f>+GETPIVOTDATA("Sum of Activity (Ci)",$A$3,"Nuclide","Pu-239")</f>
        <v>3.5659384099536906E-9</v>
      </c>
      <c r="Q22">
        <f>+GETPIVOTDATA("Sum of Activity (Bq)",$A$3,"Nuclide","Pu-239")</f>
        <v>131.93972116828655</v>
      </c>
    </row>
    <row r="23" spans="1:17" x14ac:dyDescent="0.25">
      <c r="A23" s="45">
        <v>4</v>
      </c>
      <c r="B23" s="19">
        <v>3.9383288065969919E-8</v>
      </c>
      <c r="C23" s="19">
        <v>332.23741812452221</v>
      </c>
      <c r="D23" s="19">
        <v>8.9793896790411415E-9</v>
      </c>
      <c r="O23" t="s">
        <v>898</v>
      </c>
      <c r="P23">
        <f>+GETPIVOTDATA("Sum of Activity (Ci)",$A$3,"Nuclide","Pu-240")</f>
        <v>5.3876338074246846E-8</v>
      </c>
      <c r="Q23">
        <f>+GETPIVOTDATA("Sum of Activity (Bq)",$A$3,"Nuclide","Pu-240")</f>
        <v>1993.4245087471334</v>
      </c>
    </row>
    <row r="24" spans="1:17" x14ac:dyDescent="0.25">
      <c r="A24" s="45">
        <v>5</v>
      </c>
      <c r="B24" s="19">
        <v>3.9383288065969919E-8</v>
      </c>
      <c r="C24" s="19">
        <v>332.23741812452221</v>
      </c>
      <c r="D24" s="19">
        <v>8.9793896790411415E-9</v>
      </c>
      <c r="O24" t="s">
        <v>899</v>
      </c>
      <c r="P24">
        <f>+GETPIVOTDATA("Sum of Activity (Ci)",$A$3,"Nuclide","Pu-241")</f>
        <v>9.0519541680050785E-6</v>
      </c>
      <c r="Q24">
        <f>+GETPIVOTDATA("Sum of Activity (Bq)",$A$3,"Nuclide","Pu-241")</f>
        <v>334922.30421618791</v>
      </c>
    </row>
    <row r="25" spans="1:17" x14ac:dyDescent="0.25">
      <c r="A25" s="45">
        <v>6</v>
      </c>
      <c r="B25" s="19">
        <v>3.9383288065969919E-8</v>
      </c>
      <c r="C25" s="19">
        <v>332.23741812452221</v>
      </c>
      <c r="D25" s="19">
        <v>8.9793896790411415E-9</v>
      </c>
      <c r="O25" t="s">
        <v>900</v>
      </c>
      <c r="P25">
        <f>+GETPIVOTDATA("Sum of Activity (Ci)",$A$3,"Nuclide","Pu-242")</f>
        <v>4.7142018448181314E-6</v>
      </c>
      <c r="Q25">
        <f>+GETPIVOTDATA("Sum of Activity (Bq)",$A$3,"Nuclide","Pu-242")</f>
        <v>174425.46825827085</v>
      </c>
    </row>
    <row r="26" spans="1:17" x14ac:dyDescent="0.25">
      <c r="A26" s="25" t="s">
        <v>536</v>
      </c>
      <c r="B26" s="19">
        <v>8.7883050174806599E-8</v>
      </c>
      <c r="C26" s="19">
        <v>334922.30421618791</v>
      </c>
      <c r="D26" s="19">
        <v>9.0519541680050785E-6</v>
      </c>
      <c r="Q26" t="s">
        <v>902</v>
      </c>
    </row>
    <row r="27" spans="1:17" x14ac:dyDescent="0.25">
      <c r="A27" s="45">
        <v>1</v>
      </c>
      <c r="B27" s="19">
        <v>1.4647175029134433E-8</v>
      </c>
      <c r="C27" s="19">
        <v>55820.384036031319</v>
      </c>
      <c r="D27" s="19">
        <v>1.5086590280008465E-6</v>
      </c>
    </row>
    <row r="28" spans="1:17" x14ac:dyDescent="0.25">
      <c r="A28" s="45">
        <v>2</v>
      </c>
      <c r="B28" s="19">
        <v>1.4647175029134433E-8</v>
      </c>
      <c r="C28" s="19">
        <v>55820.384036031319</v>
      </c>
      <c r="D28" s="19">
        <v>1.5086590280008465E-6</v>
      </c>
    </row>
    <row r="29" spans="1:17" x14ac:dyDescent="0.25">
      <c r="A29" s="45">
        <v>3</v>
      </c>
      <c r="B29" s="19">
        <v>1.4647175029134433E-8</v>
      </c>
      <c r="C29" s="19">
        <v>55820.384036031319</v>
      </c>
      <c r="D29" s="19">
        <v>1.5086590280008465E-6</v>
      </c>
    </row>
    <row r="30" spans="1:17" x14ac:dyDescent="0.25">
      <c r="A30" s="45">
        <v>4</v>
      </c>
      <c r="B30" s="19">
        <v>1.4647175029134433E-8</v>
      </c>
      <c r="C30" s="19">
        <v>55820.384036031319</v>
      </c>
      <c r="D30" s="19">
        <v>1.5086590280008465E-6</v>
      </c>
    </row>
    <row r="31" spans="1:17" x14ac:dyDescent="0.25">
      <c r="A31" s="45">
        <v>5</v>
      </c>
      <c r="B31" s="19">
        <v>1.4647175029134433E-8</v>
      </c>
      <c r="C31" s="19">
        <v>55820.384036031319</v>
      </c>
      <c r="D31" s="19">
        <v>1.5086590280008465E-6</v>
      </c>
    </row>
    <row r="32" spans="1:17" x14ac:dyDescent="0.25">
      <c r="A32" s="45">
        <v>6</v>
      </c>
      <c r="B32" s="19">
        <v>1.4647175029134433E-8</v>
      </c>
      <c r="C32" s="19">
        <v>55820.384036031319</v>
      </c>
      <c r="D32" s="19">
        <v>1.5086590280008465E-6</v>
      </c>
    </row>
    <row r="33" spans="1:4" x14ac:dyDescent="0.25">
      <c r="A33" s="25" t="s">
        <v>537</v>
      </c>
      <c r="B33" s="19">
        <v>1.1995424541521962E-3</v>
      </c>
      <c r="C33" s="19">
        <v>174425.46825827085</v>
      </c>
      <c r="D33" s="19">
        <v>4.7142018448181314E-6</v>
      </c>
    </row>
    <row r="34" spans="1:4" x14ac:dyDescent="0.25">
      <c r="A34" s="45">
        <v>1</v>
      </c>
      <c r="B34" s="19">
        <v>1.9992374235869935E-4</v>
      </c>
      <c r="C34" s="19">
        <v>29070.911376378477</v>
      </c>
      <c r="D34" s="19">
        <v>7.8570030746968856E-7</v>
      </c>
    </row>
    <row r="35" spans="1:4" x14ac:dyDescent="0.25">
      <c r="A35" s="45">
        <v>2</v>
      </c>
      <c r="B35" s="19">
        <v>1.9992374235869935E-4</v>
      </c>
      <c r="C35" s="19">
        <v>29070.911376378477</v>
      </c>
      <c r="D35" s="19">
        <v>7.8570030746968856E-7</v>
      </c>
    </row>
    <row r="36" spans="1:4" x14ac:dyDescent="0.25">
      <c r="A36" s="45">
        <v>3</v>
      </c>
      <c r="B36" s="19">
        <v>1.9992374235869935E-4</v>
      </c>
      <c r="C36" s="19">
        <v>29070.911376378477</v>
      </c>
      <c r="D36" s="19">
        <v>7.8570030746968856E-7</v>
      </c>
    </row>
    <row r="37" spans="1:4" x14ac:dyDescent="0.25">
      <c r="A37" s="45">
        <v>4</v>
      </c>
      <c r="B37" s="19">
        <v>1.9992374235869935E-4</v>
      </c>
      <c r="C37" s="19">
        <v>29070.911376378477</v>
      </c>
      <c r="D37" s="19">
        <v>7.8570030746968856E-7</v>
      </c>
    </row>
    <row r="38" spans="1:4" x14ac:dyDescent="0.25">
      <c r="A38" s="45">
        <v>5</v>
      </c>
      <c r="B38" s="19">
        <v>1.9992374235869935E-4</v>
      </c>
      <c r="C38" s="19">
        <v>29070.911376378477</v>
      </c>
      <c r="D38" s="19">
        <v>7.8570030746968856E-7</v>
      </c>
    </row>
    <row r="39" spans="1:4" x14ac:dyDescent="0.25">
      <c r="A39" s="45">
        <v>6</v>
      </c>
      <c r="B39" s="19">
        <v>1.9992374235869935E-4</v>
      </c>
      <c r="C39" s="19">
        <v>29070.911376378477</v>
      </c>
      <c r="D39" s="19">
        <v>7.8570030746968856E-7</v>
      </c>
    </row>
    <row r="40" spans="1:4" x14ac:dyDescent="0.25">
      <c r="A40" s="25" t="s">
        <v>841</v>
      </c>
      <c r="B40" s="19"/>
      <c r="C40" s="19">
        <v>0</v>
      </c>
      <c r="D40" s="19">
        <v>0</v>
      </c>
    </row>
    <row r="41" spans="1:4" x14ac:dyDescent="0.25">
      <c r="A41" s="45" t="s">
        <v>841</v>
      </c>
      <c r="B41" s="19"/>
      <c r="C41" s="19">
        <v>0</v>
      </c>
      <c r="D41" s="19">
        <v>0</v>
      </c>
    </row>
    <row r="42" spans="1:4" x14ac:dyDescent="0.25">
      <c r="A42" s="45" t="s">
        <v>894</v>
      </c>
      <c r="B42" s="19"/>
      <c r="C42" s="19"/>
      <c r="D42" s="19"/>
    </row>
    <row r="43" spans="1:4" x14ac:dyDescent="0.25">
      <c r="A43" s="25" t="s">
        <v>842</v>
      </c>
      <c r="B43" s="19">
        <v>1.199965199027556E-3</v>
      </c>
      <c r="C43" s="19">
        <v>537560.55810861534</v>
      </c>
      <c r="D43" s="19">
        <v>1.4528663732665275E-5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E15" sqref="E15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838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869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839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65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870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2010-11-18T22:52:38Z</cp:lastPrinted>
  <dcterms:created xsi:type="dcterms:W3CDTF">2010-11-12T20:51:00Z</dcterms:created>
  <dcterms:modified xsi:type="dcterms:W3CDTF">2013-01-29T18:58:41Z</dcterms:modified>
</cp:coreProperties>
</file>