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L39" i="1" l="1"/>
  <c r="L31" i="1"/>
  <c r="L27" i="1"/>
  <c r="L26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<sst xmlns="http://schemas.openxmlformats.org/spreadsheetml/2006/main" count="3267" uniqueCount="900">
  <si>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</si>
  <si>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</si>
  <si>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</si>
  <si>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</si>
  <si>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</si>
  <si>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</si>
  <si>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</si>
  <si>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</si>
  <si>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</si>
  <si>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</si>
  <si>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</si>
  <si>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</si>
  <si>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</si>
  <si>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</si>
  <si>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</si>
  <si>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</si>
  <si>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</si>
  <si>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</si>
  <si>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</si>
  <si>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</si>
  <si>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</si>
  <si>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</si>
  <si>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</si>
  <si>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</si>
  <si>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</si>
  <si>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</si>
  <si>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</si>
  <si>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</si>
  <si>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</si>
  <si>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</si>
  <si>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</si>
  <si>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</si>
  <si>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</si>
  <si>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</si>
  <si>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</si>
  <si>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</si>
  <si>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</si>
  <si>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</si>
  <si>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</si>
  <si>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</si>
  <si>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</si>
  <si>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</si>
  <si>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</si>
  <si>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</si>
  <si>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</si>
  <si>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</si>
  <si>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</si>
  <si>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</si>
  <si>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</si>
  <si>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</si>
  <si>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</si>
  <si>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</si>
  <si>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</si>
  <si>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</si>
  <si>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</si>
  <si>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</si>
  <si>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</si>
  <si>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</si>
  <si>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</si>
  <si>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</si>
  <si>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</si>
  <si>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</si>
  <si>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</si>
  <si>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</si>
  <si>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</si>
  <si>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</si>
  <si>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</si>
  <si>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</si>
  <si>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</si>
  <si>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</si>
  <si>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</si>
  <si>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</si>
  <si>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</si>
  <si>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</si>
  <si>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</si>
  <si>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</si>
  <si>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</si>
  <si>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</si>
  <si>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</si>
  <si>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</si>
  <si>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</si>
  <si>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</si>
  <si>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</si>
  <si>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</si>
  <si>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</si>
  <si>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</si>
  <si>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</si>
  <si>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</si>
  <si>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</si>
  <si>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</si>
  <si>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</si>
  <si>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</si>
  <si>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</si>
  <si>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</si>
  <si>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</si>
  <si>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</si>
  <si>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</si>
  <si>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</si>
  <si>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</si>
  <si>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</si>
  <si>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</si>
  <si>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</si>
  <si>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</si>
  <si>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</si>
  <si>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</si>
  <si>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</si>
  <si>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</si>
  <si>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</si>
  <si>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</si>
  <si>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</si>
  <si>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</si>
  <si>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</si>
  <si>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</si>
  <si>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</si>
  <si>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</si>
  <si>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</si>
  <si>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</si>
  <si>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</si>
  <si>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</si>
  <si>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</si>
  <si>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</si>
  <si>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</si>
  <si>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</si>
  <si>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</si>
  <si>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</si>
  <si>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</si>
  <si>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</si>
  <si>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</si>
  <si>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</si>
  <si>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</si>
  <si>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</si>
  <si>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</si>
  <si>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</si>
  <si>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</si>
  <si>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</si>
  <si>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</si>
  <si>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</si>
  <si>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</si>
  <si>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</si>
  <si>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</si>
  <si>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</si>
  <si>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</si>
  <si>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</si>
  <si>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</si>
  <si>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</si>
  <si>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</si>
  <si>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</si>
  <si>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</si>
  <si>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</si>
  <si>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</si>
  <si>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</si>
  <si>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</si>
  <si>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</si>
  <si>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</si>
  <si>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</si>
  <si>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</si>
  <si>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</si>
  <si>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</si>
  <si>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</si>
  <si>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</si>
  <si>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</si>
  <si>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</si>
  <si>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</si>
  <si>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</si>
  <si>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</si>
  <si>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</si>
  <si>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</si>
  <si>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</si>
  <si>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</si>
  <si>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</si>
  <si>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</si>
  <si>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</si>
  <si>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</si>
  <si>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</si>
  <si>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</si>
  <si>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</si>
  <si>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</si>
  <si>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</si>
  <si>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</si>
  <si>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</si>
  <si>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</si>
  <si>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</si>
  <si>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</si>
  <si>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</si>
  <si>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</si>
  <si>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</si>
  <si>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</si>
  <si>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</si>
  <si>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</si>
  <si>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</si>
  <si>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</si>
  <si>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</si>
  <si>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</si>
  <si>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</si>
  <si>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</si>
  <si>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</si>
  <si>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</si>
  <si>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</si>
  <si>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</si>
  <si>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</si>
  <si>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</si>
  <si>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</si>
  <si>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</si>
  <si>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</si>
  <si>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</si>
  <si>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</si>
  <si>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</si>
  <si>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</si>
  <si>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</si>
  <si>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</si>
  <si>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</si>
  <si>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</si>
  <si>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</si>
  <si>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</si>
  <si>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</si>
  <si>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</si>
  <si>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</si>
  <si>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</si>
  <si>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</si>
  <si>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</si>
  <si>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</si>
  <si>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</si>
  <si>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</si>
  <si>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</si>
  <si>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</si>
  <si>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</si>
  <si>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</si>
  <si>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</si>
  <si>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</si>
  <si>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</si>
  <si>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</si>
  <si>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</si>
  <si>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</si>
  <si>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</si>
  <si>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</si>
  <si>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</si>
  <si>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</si>
  <si>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</si>
  <si>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</si>
  <si>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</si>
  <si>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</si>
  <si>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</si>
  <si>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</si>
  <si>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</si>
  <si>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</si>
  <si>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</si>
  <si>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</si>
  <si>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</si>
  <si>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</si>
  <si>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</si>
  <si>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</si>
  <si>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</si>
  <si>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</si>
  <si>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</si>
  <si>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</si>
  <si>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</si>
  <si>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</si>
  <si>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</si>
  <si>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</si>
  <si>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</si>
  <si>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</si>
  <si>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</si>
  <si>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</si>
  <si>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</si>
  <si>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</si>
  <si>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</si>
  <si>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</si>
  <si>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</si>
  <si>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</si>
  <si>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</si>
  <si>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</si>
  <si>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</si>
  <si>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</si>
  <si>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</si>
  <si>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</si>
  <si>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</si>
  <si>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</si>
  <si>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</si>
  <si>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</si>
  <si>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</si>
  <si>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</si>
  <si>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</si>
  <si>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</si>
  <si>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</si>
  <si>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</si>
  <si>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</si>
  <si>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</si>
  <si>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</si>
  <si>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</si>
  <si>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</si>
  <si>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</si>
  <si>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</si>
  <si>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</si>
  <si>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</si>
  <si>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</si>
  <si>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</si>
  <si>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</si>
  <si>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</si>
  <si>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</si>
  <si>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</si>
  <si>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</si>
  <si>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</si>
  <si>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</si>
  <si>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</si>
  <si>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</si>
  <si>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</si>
  <si>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</si>
  <si>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</si>
  <si>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</si>
  <si>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</si>
  <si>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</si>
  <si>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</si>
  <si>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</si>
  <si>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</si>
  <si>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</si>
  <si>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</si>
  <si>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</si>
  <si>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</si>
  <si>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</si>
  <si>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</si>
  <si>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</si>
  <si>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</si>
  <si>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</si>
  <si>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</si>
  <si>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</si>
  <si>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</si>
  <si>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</si>
  <si>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</si>
  <si>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</si>
  <si>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</si>
  <si>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</si>
  <si>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</si>
  <si>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</si>
  <si>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</si>
  <si>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</si>
  <si>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</si>
  <si>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</si>
  <si>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</si>
  <si>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</si>
  <si>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</si>
  <si>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</si>
  <si>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</si>
  <si>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</si>
  <si>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</si>
  <si>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</si>
  <si>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</si>
  <si>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</si>
  <si>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</si>
  <si>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</si>
  <si>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</si>
  <si>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</si>
  <si>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</si>
  <si>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</si>
  <si>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</si>
  <si>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</si>
  <si>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</si>
  <si>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</si>
  <si>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</si>
  <si>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</si>
  <si>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</si>
  <si>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</si>
  <si>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</si>
  <si>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</si>
  <si>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</si>
  <si>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</si>
  <si>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</si>
  <si>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</si>
  <si>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</si>
  <si>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</si>
  <si>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</si>
  <si>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</si>
  <si>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</si>
  <si>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</si>
  <si>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</si>
  <si>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</si>
  <si>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</si>
  <si>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</si>
  <si>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</si>
  <si>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</si>
  <si>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</si>
  <si>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</si>
  <si>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</si>
  <si>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</si>
  <si>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</si>
  <si>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</si>
  <si>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</si>
  <si>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</si>
  <si>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</si>
  <si>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</si>
  <si>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</si>
  <si>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</si>
  <si>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</si>
  <si>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</si>
  <si>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</si>
  <si>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</si>
  <si>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</si>
  <si>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</si>
  <si>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</si>
  <si>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</si>
  <si>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</si>
  <si>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</si>
  <si>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</si>
  <si>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</si>
  <si>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</si>
  <si>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</si>
  <si>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</si>
  <si>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</si>
  <si>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</si>
  <si>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</si>
  <si>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</si>
  <si>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</si>
  <si>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</si>
  <si>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</si>
  <si>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</si>
  <si>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</si>
  <si>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</si>
  <si>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</si>
  <si>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</si>
  <si>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</si>
  <si>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</si>
  <si>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</si>
  <si>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</si>
  <si>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</si>
  <si>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</si>
  <si>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</si>
  <si>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</si>
  <si>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</si>
  <si>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</si>
  <si>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</si>
  <si>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</si>
  <si>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</si>
  <si>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</si>
  <si>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</si>
  <si>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</si>
  <si>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</si>
  <si>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</si>
  <si>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</si>
  <si>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</si>
  <si>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</si>
  <si>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</si>
  <si>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</si>
  <si>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</si>
  <si>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</si>
  <si>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</si>
  <si>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</si>
  <si>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</si>
  <si>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</si>
  <si>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</si>
  <si>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</si>
  <si>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</si>
  <si>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</si>
  <si>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</si>
  <si>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</si>
  <si>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</si>
  <si>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</si>
  <si>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</si>
  <si>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</si>
  <si>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</si>
  <si>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</si>
  <si>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</si>
  <si>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</si>
  <si>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</si>
  <si>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</si>
  <si>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</si>
  <si>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</si>
  <si>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</si>
  <si>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</si>
  <si>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</si>
  <si>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</si>
  <si>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</si>
  <si>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</si>
  <si>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</si>
  <si>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</si>
  <si>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</si>
  <si>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</si>
  <si>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</si>
  <si>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</si>
  <si>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</si>
  <si>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</si>
  <si>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</si>
  <si>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</si>
  <si>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</si>
  <si>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</si>
  <si>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</si>
  <si>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</si>
  <si>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</si>
  <si>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</si>
  <si>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</si>
  <si>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</si>
  <si>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</si>
  <si>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</si>
  <si>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</si>
  <si>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</si>
  <si>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</si>
  <si>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</si>
  <si>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</si>
  <si>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</si>
  <si>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</si>
  <si>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</si>
  <si>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</si>
  <si>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</si>
  <si>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</si>
  <si>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</si>
  <si>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</si>
  <si>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</si>
  <si>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</si>
  <si>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</si>
  <si>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</si>
  <si>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</si>
  <si>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</si>
  <si>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</si>
  <si>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</si>
  <si>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</si>
  <si>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</si>
  <si>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</si>
  <si>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</si>
  <si>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</si>
  <si>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</si>
  <si>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</si>
  <si>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</si>
  <si>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</si>
  <si>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</si>
  <si>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</si>
  <si>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</si>
  <si>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</si>
  <si>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</si>
  <si>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</si>
  <si>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</si>
  <si>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</si>
  <si>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</si>
  <si>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</si>
  <si>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</si>
  <si>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</si>
  <si>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</si>
  <si>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</si>
  <si>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</si>
  <si>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</si>
  <si>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</si>
  <si>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</si>
  <si>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</si>
  <si>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</si>
  <si>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</si>
  <si>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</si>
  <si>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</si>
  <si>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</si>
  <si>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</si>
  <si>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</si>
  <si>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</si>
  <si>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</si>
  <si>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</si>
  <si>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</si>
  <si>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</si>
  <si>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</si>
  <si>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</si>
  <si>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</si>
  <si>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</si>
  <si>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</si>
  <si>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</si>
  <si>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</si>
  <si>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</si>
  <si>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</si>
  <si>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</si>
  <si>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</si>
  <si>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</si>
  <si>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</si>
  <si>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</si>
  <si>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</si>
  <si>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</si>
  <si>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</si>
  <si>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</si>
  <si>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</si>
  <si>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</si>
  <si>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</si>
  <si>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</si>
  <si>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</si>
  <si>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</si>
  <si>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</si>
  <si>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</si>
  <si>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</si>
  <si>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</si>
  <si>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</si>
  <si>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</si>
  <si>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</si>
  <si>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</si>
  <si>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</si>
  <si>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</si>
  <si>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</si>
  <si>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</si>
  <si>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</si>
  <si>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</si>
  <si>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</si>
  <si>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</si>
  <si>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</si>
  <si>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</si>
  <si>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</si>
  <si>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</si>
  <si>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</si>
  <si>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</si>
  <si>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</si>
  <si>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</si>
  <si>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</si>
  <si>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</si>
  <si>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</si>
  <si>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</si>
  <si>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</si>
  <si>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</si>
  <si>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</si>
  <si>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</si>
  <si>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</si>
  <si>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</si>
  <si>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</si>
  <si>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</si>
  <si>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</si>
  <si>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</si>
  <si>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</si>
  <si>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</si>
  <si>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</si>
  <si>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</si>
  <si>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</si>
  <si>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</si>
  <si>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</si>
  <si>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</si>
  <si>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</si>
  <si>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</si>
  <si>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</si>
  <si>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</si>
  <si>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</si>
  <si>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</si>
  <si>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</si>
  <si>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</si>
  <si>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</si>
  <si>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</si>
  <si>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</si>
  <si>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</si>
  <si>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</si>
  <si>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</si>
  <si>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</si>
  <si>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</si>
  <si>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</si>
  <si>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</si>
  <si>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</si>
  <si>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</si>
  <si>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</si>
  <si>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</si>
  <si>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</si>
  <si>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</si>
  <si>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</si>
  <si>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</si>
  <si>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</si>
  <si>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</si>
  <si>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</si>
  <si>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</si>
  <si>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</si>
  <si>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</si>
  <si>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</si>
  <si>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</si>
  <si>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</si>
  <si>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</si>
  <si>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</si>
  <si>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</si>
  <si>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</si>
  <si>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</si>
  <si>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</si>
  <si>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</si>
  <si>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</si>
  <si>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</si>
  <si>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</si>
  <si>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</si>
  <si>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</si>
  <si>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</si>
  <si>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</si>
  <si>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</si>
  <si>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</si>
  <si>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</si>
  <si>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</si>
  <si>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</si>
  <si>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</si>
  <si>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</si>
  <si>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</si>
  <si>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</si>
  <si>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</si>
  <si>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</si>
  <si>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</si>
  <si>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</si>
  <si>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</si>
  <si>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</si>
  <si>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</si>
  <si>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</si>
  <si>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</si>
  <si>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</si>
  <si>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</si>
  <si>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</si>
  <si>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</si>
  <si>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</si>
  <si>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</si>
  <si>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</si>
  <si>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</si>
  <si>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</si>
  <si>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</si>
  <si>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</si>
  <si>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</si>
  <si>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</si>
  <si>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</si>
  <si>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</si>
  <si>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</si>
  <si>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</si>
  <si>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</si>
  <si>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</si>
  <si>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</si>
  <si>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</si>
  <si>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</si>
  <si>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</si>
  <si>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</si>
  <si>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</si>
  <si>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</si>
  <si>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</si>
  <si>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</si>
  <si>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</si>
  <si>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</si>
  <si>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</si>
  <si>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</si>
  <si>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</si>
  <si>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</si>
  <si>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</si>
  <si>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</si>
  <si>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</si>
  <si>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</si>
  <si>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</si>
  <si>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</si>
  <si>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</si>
  <si>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</si>
  <si>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</si>
  <si>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</si>
  <si>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</si>
  <si>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</si>
  <si>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</si>
  <si>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</si>
  <si>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</si>
  <si>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</si>
  <si>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</si>
  <si>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</si>
  <si>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</si>
  <si>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</si>
  <si>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</si>
  <si>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</si>
  <si>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</si>
  <si>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</si>
  <si>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</si>
  <si>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</si>
  <si>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</si>
  <si>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</si>
  <si>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</si>
  <si>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</si>
  <si>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</si>
  <si>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</si>
  <si>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</si>
  <si>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</si>
  <si>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</si>
  <si>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</si>
  <si>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</si>
  <si>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</si>
  <si>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</si>
  <si>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</si>
  <si>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</si>
  <si>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</si>
  <si>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</si>
  <si>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</si>
  <si>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</si>
  <si>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</si>
  <si>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</si>
  <si>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</si>
  <si>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</si>
  <si>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</si>
  <si>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</si>
  <si>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</si>
  <si>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</si>
  <si>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</si>
  <si>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</si>
  <si>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</si>
  <si>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</si>
  <si>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</si>
  <si>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</si>
  <si>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</si>
  <si>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</si>
  <si>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</si>
  <si>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</si>
  <si>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</si>
  <si>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</si>
  <si>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</si>
  <si>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</si>
  <si>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</si>
  <si>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</si>
  <si>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</si>
  <si>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</si>
  <si>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</si>
  <si>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</si>
  <si>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</si>
  <si>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</si>
  <si>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</si>
  <si>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</si>
  <si>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</si>
  <si>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</si>
  <si>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</si>
  <si>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</si>
  <si>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</si>
  <si>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</si>
  <si>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</si>
  <si>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</si>
  <si>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</si>
  <si>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</si>
  <si>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</si>
  <si>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</si>
  <si>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</si>
  <si>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</si>
  <si>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</si>
  <si>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</si>
  <si>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</si>
  <si>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</si>
  <si>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</si>
  <si>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</si>
  <si>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</si>
  <si>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</si>
  <si>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</si>
  <si>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</si>
  <si>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</si>
  <si>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</si>
  <si>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</si>
  <si>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</si>
  <si>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</si>
  <si>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</si>
  <si>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</si>
  <si>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</si>
  <si>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</si>
  <si>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</si>
  <si>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</si>
  <si>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</si>
  <si>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</si>
  <si>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</si>
  <si>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</si>
  <si>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</si>
  <si>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</si>
  <si>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</si>
  <si>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</si>
  <si>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</si>
  <si>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</si>
  <si>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</si>
  <si>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</si>
  <si>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</si>
  <si>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</si>
  <si>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</si>
  <si>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</si>
  <si>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</si>
  <si>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</si>
  <si>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</si>
  <si>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</si>
  <si>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</si>
  <si>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</si>
  <si>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</si>
  <si>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</si>
  <si>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</si>
  <si>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</si>
  <si>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</si>
  <si>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</si>
  <si>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</si>
  <si>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</si>
  <si>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</si>
  <si>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</si>
  <si>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</si>
  <si>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</si>
  <si>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</si>
  <si>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</si>
  <si>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</si>
  <si>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</si>
  <si>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</si>
  <si>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</si>
  <si>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</si>
  <si>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</si>
  <si>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</si>
  <si>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</si>
  <si>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</si>
  <si>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Cerrato</t>
  </si>
  <si>
    <t>Jose</t>
  </si>
  <si>
    <t>Washington University in St. Louis</t>
  </si>
  <si>
    <t>1038 Brauer Hall</t>
  </si>
  <si>
    <t>cerratoj@wustl.edu</t>
  </si>
  <si>
    <t>Saint Louis</t>
  </si>
  <si>
    <t>MO</t>
  </si>
  <si>
    <t>USA</t>
  </si>
  <si>
    <t>(314) 935-3457</t>
  </si>
  <si>
    <t>3380, 3682</t>
  </si>
  <si>
    <t>May 16 -24</t>
  </si>
  <si>
    <t>XAS 88</t>
  </si>
  <si>
    <t>BL 4-1</t>
  </si>
  <si>
    <t>XAS-89</t>
  </si>
  <si>
    <t>XAS-90</t>
  </si>
  <si>
    <t>XAS-91</t>
  </si>
  <si>
    <t>XAS-92</t>
  </si>
  <si>
    <t>05/14/2012</t>
  </si>
  <si>
    <t>Total Act (Ci)</t>
  </si>
  <si>
    <t>Total Act (Bq)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</si>
</sst>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topLeftCell="B1" zoomScale="85" zoomScaleNormal="85" workbookViewId="0">
      <pane ySplit="23" topLeftCell="A24" activePane="bottomLeft" state="frozenSplit"/>
      <selection activeCell="C5" sqref="C5"/>
      <selection pane="bottomLeft" activeCell="K40" sqref="K40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10.28515625" style="9" bestFit="1" customWidth="1"/>
    <col min="13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883</v>
      </c>
      <c r="C5" s="9" t="s">
        <v>875</v>
      </c>
    </row>
    <row r="6" spans="1:3" x14ac:dyDescent="0.25">
      <c r="A6" s="17" t="s">
        <v>11</v>
      </c>
      <c r="B6" s="11"/>
    </row>
    <row r="7" spans="1:3" x14ac:dyDescent="0.25">
      <c r="A7" s="17" t="s">
        <v>879</v>
      </c>
      <c r="B7" s="11" t="s">
        <v>884</v>
      </c>
    </row>
    <row r="8" spans="1:3" x14ac:dyDescent="0.25">
      <c r="A8" s="17" t="s">
        <v>13</v>
      </c>
      <c r="B8" s="11" t="s">
        <v>885</v>
      </c>
    </row>
    <row r="9" spans="1:3" x14ac:dyDescent="0.25">
      <c r="A9" s="17" t="s">
        <v>14</v>
      </c>
      <c r="B9" s="11" t="s">
        <v>886</v>
      </c>
    </row>
    <row r="10" spans="1:3" x14ac:dyDescent="0.25">
      <c r="A10" s="17" t="s">
        <v>15</v>
      </c>
      <c r="B10" s="11">
        <v>63130</v>
      </c>
    </row>
    <row r="11" spans="1:3" x14ac:dyDescent="0.25">
      <c r="A11" s="17" t="s">
        <v>809</v>
      </c>
      <c r="B11" s="11" t="s">
        <v>887</v>
      </c>
    </row>
    <row r="12" spans="1:3" x14ac:dyDescent="0.25">
      <c r="A12" s="17" t="s">
        <v>26</v>
      </c>
      <c r="B12" s="22" t="s">
        <v>888</v>
      </c>
    </row>
    <row r="13" spans="1:3" x14ac:dyDescent="0.25">
      <c r="A13" s="17" t="s">
        <v>839</v>
      </c>
      <c r="B13" s="12" t="s">
        <v>889</v>
      </c>
    </row>
    <row r="14" spans="1:3" x14ac:dyDescent="0.25">
      <c r="A14" s="17" t="s">
        <v>16</v>
      </c>
      <c r="B14" s="29" t="s">
        <v>897</v>
      </c>
    </row>
    <row r="15" spans="1:3" x14ac:dyDescent="0.25">
      <c r="A15" s="17" t="s">
        <v>41</v>
      </c>
      <c r="B15" s="12" t="s">
        <v>892</v>
      </c>
      <c r="C15" s="9" t="s">
        <v>854</v>
      </c>
    </row>
    <row r="16" spans="1:3" x14ac:dyDescent="0.25">
      <c r="A16" s="17" t="s">
        <v>40</v>
      </c>
      <c r="B16" s="13" t="s">
        <v>890</v>
      </c>
      <c r="C16" s="9" t="s">
        <v>854</v>
      </c>
    </row>
    <row r="17" spans="1:34" x14ac:dyDescent="0.25">
      <c r="A17" s="17" t="s">
        <v>811</v>
      </c>
      <c r="B17" s="40">
        <v>41053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9">
        <v>0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891</v>
      </c>
      <c r="B24" s="9" t="s">
        <v>35</v>
      </c>
      <c r="C24" s="18">
        <v>2.8000000000000001E-2</v>
      </c>
      <c r="D24" s="31">
        <f>IF(Table5[[#This Row],[Mass (g)]]="","",Table5[[#This Row],[Mass (g)]]*VLOOKUP(Table5[[#This Row],[Nuclide]],Doedata,4)*37000000000)</f>
        <v>348.096</v>
      </c>
      <c r="E24" s="10" t="s">
        <v>820</v>
      </c>
      <c r="F24" s="10" t="s">
        <v>31</v>
      </c>
      <c r="G24" s="10">
        <v>1</v>
      </c>
      <c r="H24" s="10" t="s">
        <v>873</v>
      </c>
      <c r="I24" s="10"/>
      <c r="J24" s="26">
        <f>IF(Table5[[#This Row],[Activity (Bq)]]="","",Table5[[#This Row],[Activity (Bq)]]/37000000000)</f>
        <v>9.4080000000000006E-9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893</v>
      </c>
      <c r="B25" s="9" t="s">
        <v>35</v>
      </c>
      <c r="C25" s="18">
        <v>2.8000000000000001E-2</v>
      </c>
      <c r="D25" s="31">
        <f>IF(Table5[[#This Row],[Mass (g)]]="","",Table5[[#This Row],[Mass (g)]]*VLOOKUP(Table5[[#This Row],[Nuclide]],Doedata,4)*37000000000)</f>
        <v>348.096</v>
      </c>
      <c r="E25" s="10" t="s">
        <v>820</v>
      </c>
      <c r="F25" s="10" t="s">
        <v>31</v>
      </c>
      <c r="G25" s="10">
        <v>1</v>
      </c>
      <c r="H25" s="10" t="s">
        <v>873</v>
      </c>
      <c r="I25" s="10"/>
      <c r="J25" s="26">
        <f>IF(Table5[[#This Row],[Activity (Bq)]]="","",Table5[[#This Row],[Activity (Bq)]]/37000000000)</f>
        <v>9.4080000000000006E-9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894</v>
      </c>
      <c r="B26" s="9" t="s">
        <v>35</v>
      </c>
      <c r="C26" s="18">
        <v>1.6E-2</v>
      </c>
      <c r="D26" s="31">
        <f>IF(Table5[[#This Row],[Mass (g)]]="","",Table5[[#This Row],[Mass (g)]]*VLOOKUP(Table5[[#This Row],[Nuclide]],Doedata,4)*37000000000)</f>
        <v>198.91199999999998</v>
      </c>
      <c r="E26" s="10" t="s">
        <v>820</v>
      </c>
      <c r="F26" s="10" t="s">
        <v>31</v>
      </c>
      <c r="G26" s="10">
        <v>1</v>
      </c>
      <c r="H26" s="10" t="s">
        <v>873</v>
      </c>
      <c r="I26" s="10"/>
      <c r="J26" s="26">
        <f>IF(Table5[[#This Row],[Activity (Bq)]]="","",Table5[[#This Row],[Activity (Bq)]]/37000000000)</f>
        <v>5.3759999999999996E-9</v>
      </c>
      <c r="L26" s="9">
        <f>0.00000000941</f>
        <v>9.4099999999999996E-9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895</v>
      </c>
      <c r="B27" s="9" t="s">
        <v>35</v>
      </c>
      <c r="C27" s="18">
        <v>0.05</v>
      </c>
      <c r="D27" s="31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31</v>
      </c>
      <c r="G27" s="10">
        <v>1</v>
      </c>
      <c r="H27" s="10" t="s">
        <v>873</v>
      </c>
      <c r="I27" s="10"/>
      <c r="J27" s="26">
        <f>IF(Table5[[#This Row],[Activity (Bq)]]="","",Table5[[#This Row],[Activity (Bq)]]/37000000000)</f>
        <v>1.6800000000000002E-8</v>
      </c>
      <c r="L27" s="9">
        <f>0.00000000941</f>
        <v>9.4099999999999996E-9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896</v>
      </c>
      <c r="B28" s="9" t="s">
        <v>35</v>
      </c>
      <c r="C28" s="18">
        <v>1.6E-2</v>
      </c>
      <c r="D28" s="31">
        <f>IF(Table5[[#This Row],[Mass (g)]]="","",Table5[[#This Row],[Mass (g)]]*VLOOKUP(Table5[[#This Row],[Nuclide]],Doedata,4)*37000000000)</f>
        <v>198.91199999999998</v>
      </c>
      <c r="E28" s="10" t="s">
        <v>820</v>
      </c>
      <c r="F28" s="10" t="s">
        <v>31</v>
      </c>
      <c r="G28" s="10">
        <v>1</v>
      </c>
      <c r="H28" s="10" t="s">
        <v>873</v>
      </c>
      <c r="I28" s="10"/>
      <c r="J28" s="26">
        <f>IF(Table5[[#This Row],[Activity (Bq)]]="","",Table5[[#This Row],[Activity (Bq)]]/37000000000)</f>
        <v>5.3759999999999996E-9</v>
      </c>
      <c r="L28" s="18">
        <v>5.38E-9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L29" s="18">
        <v>1.6800000000000002E-8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L30" s="18">
        <v>5.38E-9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K31" s="9" t="s">
        <v>898</v>
      </c>
      <c r="L31" s="9">
        <f>SUM(L26:L30)</f>
        <v>4.6379999999999996E-8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L34" s="9">
        <v>348.096</v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L35" s="9">
        <v>348.096</v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L36" s="9">
        <v>198.91199999999998</v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L37" s="9">
        <v>621.6</v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L38" s="9">
        <v>198.91199999999998</v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K39" s="9" t="s">
        <v>899</v>
      </c>
      <c r="L39" s="9">
        <f>SUM(L34:L38)</f>
        <v>1715.6160000000002</v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Cerrato, Jose</cp:lastModifiedBy>
  <cp:lastPrinted>2012-05-13T15:22:07Z</cp:lastPrinted>
  <dcterms:created xsi:type="dcterms:W3CDTF">2010-11-12T20:51:00Z</dcterms:created>
  <dcterms:modified xsi:type="dcterms:W3CDTF">2012-05-14T14:14:56Z</dcterms:modified>
</cp:coreProperties>
</file>